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35" windowWidth="21075" windowHeight="9780"/>
  </bookViews>
  <sheets>
    <sheet name="Manuál" sheetId="5" r:id="rId1"/>
    <sheet name="Plánovanie" sheetId="1" r:id="rId2"/>
    <sheet name="Vŕtanie stojok" sheetId="2" r:id="rId3"/>
    <sheet name="Vŕtanie čiel" sheetId="3" r:id="rId4"/>
    <sheet name="Diely na pílenie" sheetId="4" r:id="rId5"/>
  </sheets>
  <definedNames>
    <definedName name="_xlnm.Print_Area" localSheetId="4">'Diely na pílenie'!$C$1:$U$19</definedName>
    <definedName name="_xlnm.Print_Area" localSheetId="3">'Vŕtanie čiel'!$B$2:$R$34</definedName>
    <definedName name="_xlnm.Print_Area" localSheetId="2">'Vŕtanie stojok'!$C$1:$AB$42</definedName>
    <definedName name="Z_2B024516_E55F_4CE8_BC5E_5C8DE3FAA567_.wvu.PrintArea" localSheetId="2" hidden="1">'Vŕtanie stojok'!$A$1:$AB$41</definedName>
  </definedNames>
  <calcPr calcId="125725"/>
  <customWorkbookViews>
    <customWorkbookView name="Skvarka_Jaro - osobné zobrazenie" guid="{2B024516-E55F-4CE8-BC5E-5C8DE3FAA567}" mergeInterval="0" personalView="1" maximized="1" xWindow="1" yWindow="1" windowWidth="1436" windowHeight="670" activeSheetId="2"/>
  </customWorkbookViews>
</workbook>
</file>

<file path=xl/calcChain.xml><?xml version="1.0" encoding="utf-8"?>
<calcChain xmlns="http://schemas.openxmlformats.org/spreadsheetml/2006/main">
  <c r="AC60" i="1"/>
  <c r="H24" i="4" s="1"/>
  <c r="C21"/>
  <c r="U14"/>
  <c r="U15"/>
  <c r="U16"/>
  <c r="U17"/>
  <c r="U18"/>
  <c r="U13"/>
  <c r="I24"/>
  <c r="I23"/>
  <c r="I22"/>
  <c r="G24"/>
  <c r="G23"/>
  <c r="G22"/>
  <c r="F24"/>
  <c r="F23"/>
  <c r="F22"/>
  <c r="E24"/>
  <c r="E23"/>
  <c r="E22"/>
  <c r="D24"/>
  <c r="D23"/>
  <c r="D22"/>
  <c r="U6"/>
  <c r="U7"/>
  <c r="U8"/>
  <c r="U9"/>
  <c r="U10"/>
  <c r="U5"/>
  <c r="S10"/>
  <c r="S9"/>
  <c r="S8"/>
  <c r="S7"/>
  <c r="S6"/>
  <c r="S5"/>
  <c r="O6"/>
  <c r="O7"/>
  <c r="O8"/>
  <c r="O9"/>
  <c r="O10"/>
  <c r="O5"/>
  <c r="M10"/>
  <c r="M9"/>
  <c r="M8"/>
  <c r="M7"/>
  <c r="M6"/>
  <c r="M5"/>
  <c r="AB39" i="2"/>
  <c r="AK56"/>
  <c r="AJ56"/>
  <c r="AI56"/>
  <c r="AH56"/>
  <c r="AG56"/>
  <c r="AF56"/>
  <c r="AE56"/>
  <c r="AK55"/>
  <c r="AJ55"/>
  <c r="AI55"/>
  <c r="AH55"/>
  <c r="AG55"/>
  <c r="AF55"/>
  <c r="AE55"/>
  <c r="AK54"/>
  <c r="AJ54"/>
  <c r="AI54"/>
  <c r="AH54"/>
  <c r="AG54"/>
  <c r="AF54"/>
  <c r="AE54"/>
  <c r="AK53"/>
  <c r="AJ53"/>
  <c r="AI53"/>
  <c r="AH53"/>
  <c r="AG53"/>
  <c r="AF53"/>
  <c r="AE53"/>
  <c r="AK52"/>
  <c r="AJ52"/>
  <c r="AI52"/>
  <c r="AH52"/>
  <c r="AG52"/>
  <c r="AF52"/>
  <c r="AE52"/>
  <c r="AK51"/>
  <c r="AJ51"/>
  <c r="AI51"/>
  <c r="AH51"/>
  <c r="AG51"/>
  <c r="AF51"/>
  <c r="AE51"/>
  <c r="V7"/>
  <c r="V13"/>
  <c r="V19"/>
  <c r="V25"/>
  <c r="V31"/>
  <c r="V37"/>
  <c r="P4"/>
  <c r="T4"/>
  <c r="T10"/>
  <c r="P10"/>
  <c r="T16"/>
  <c r="P16"/>
  <c r="T22"/>
  <c r="P22"/>
  <c r="T28"/>
  <c r="P28"/>
  <c r="T34"/>
  <c r="P34"/>
  <c r="Z6"/>
  <c r="AB9"/>
  <c r="Z12"/>
  <c r="AB15"/>
  <c r="Z18"/>
  <c r="AB21"/>
  <c r="Z24"/>
  <c r="AB27"/>
  <c r="Z30"/>
  <c r="AB33"/>
  <c r="Z36"/>
  <c r="E25" s="1"/>
  <c r="R19" i="3"/>
  <c r="M19"/>
  <c r="R34"/>
  <c r="M34"/>
  <c r="R31"/>
  <c r="M31"/>
  <c r="R28"/>
  <c r="M28"/>
  <c r="R25"/>
  <c r="M25"/>
  <c r="R22"/>
  <c r="M22"/>
  <c r="H34"/>
  <c r="H31"/>
  <c r="H28"/>
  <c r="H25"/>
  <c r="H22"/>
  <c r="H19"/>
  <c r="R33"/>
  <c r="R30"/>
  <c r="R27"/>
  <c r="R24"/>
  <c r="M33"/>
  <c r="M30"/>
  <c r="M27"/>
  <c r="M24"/>
  <c r="H33"/>
  <c r="H30"/>
  <c r="H27"/>
  <c r="H24"/>
  <c r="R21"/>
  <c r="M21"/>
  <c r="H21"/>
  <c r="R18"/>
  <c r="M18"/>
  <c r="H18"/>
  <c r="M32"/>
  <c r="R32"/>
  <c r="R29"/>
  <c r="M29"/>
  <c r="R26"/>
  <c r="M26"/>
  <c r="R23"/>
  <c r="M23"/>
  <c r="M20"/>
  <c r="R20"/>
  <c r="R17"/>
  <c r="M17"/>
  <c r="H32"/>
  <c r="H29"/>
  <c r="H26"/>
  <c r="H23"/>
  <c r="H20"/>
  <c r="H17"/>
  <c r="AJ60" i="1"/>
  <c r="AJ58"/>
  <c r="AD60"/>
  <c r="AD58"/>
  <c r="X60"/>
  <c r="X58"/>
  <c r="R60"/>
  <c r="R58"/>
  <c r="L60"/>
  <c r="L58"/>
  <c r="F60"/>
  <c r="F58"/>
  <c r="AJ56"/>
  <c r="AD56"/>
  <c r="X56"/>
  <c r="R56"/>
  <c r="AJ48"/>
  <c r="AJ47"/>
  <c r="AD48"/>
  <c r="AD47"/>
  <c r="X48"/>
  <c r="X47"/>
  <c r="R48"/>
  <c r="R47"/>
  <c r="L56"/>
  <c r="L48"/>
  <c r="L47"/>
  <c r="AL56" i="2" l="1"/>
  <c r="S7" s="1"/>
  <c r="AL55"/>
  <c r="S13" s="1"/>
  <c r="H23" i="4"/>
  <c r="H22"/>
  <c r="I31" i="2"/>
  <c r="AL53"/>
  <c r="S25" s="1"/>
  <c r="AL52"/>
  <c r="S31" s="1"/>
  <c r="AL51"/>
  <c r="S37" s="1"/>
  <c r="G28"/>
  <c r="K34"/>
  <c r="C22"/>
  <c r="M37"/>
  <c r="AL54"/>
  <c r="S19" s="1"/>
  <c r="I25" i="4"/>
  <c r="S18" s="1"/>
  <c r="H25"/>
  <c r="S17" s="1"/>
  <c r="G25"/>
  <c r="S16" s="1"/>
  <c r="F25"/>
  <c r="S15" s="1"/>
  <c r="E25"/>
  <c r="S14" s="1"/>
  <c r="D25"/>
  <c r="S13" s="1"/>
  <c r="F56" i="1"/>
  <c r="F48"/>
  <c r="F47"/>
  <c r="R23"/>
  <c r="I23"/>
  <c r="G28"/>
  <c r="AA23"/>
  <c r="AA12"/>
  <c r="R12"/>
  <c r="I12"/>
  <c r="G26"/>
</calcChain>
</file>

<file path=xl/comments1.xml><?xml version="1.0" encoding="utf-8"?>
<comments xmlns="http://schemas.openxmlformats.org/spreadsheetml/2006/main">
  <authors>
    <author>Skvarka_Jaro</author>
  </authors>
  <commentList>
    <comment ref="G12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hrúbka ľavej stojky zásuvkovej skrinky v mm.
</t>
        </r>
      </text>
    </comment>
    <comment ref="P12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hrúbka pravej stojky zásuvkovej skrinky v mm.
</t>
        </r>
      </text>
    </comment>
    <comment ref="Y12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Do tohto políčka treba zadať šírku zásuvkovej skrinky v mm. Treba si dať pozor napr.: nie 60 cm, ale 600 mm.
</t>
        </r>
      </text>
    </comment>
    <comment ref="G23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treba zadať hrúbku dna zásuvkovej skrinky v mm.
</t>
        </r>
      </text>
    </comment>
    <comment ref="P23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Sem treba zadať medzeru mezi ľavým bokom skrinky a čelami v mm. Na obrázku je znázornené naložené čielko, no medzeru je možné definovať aj pre polonaložené a vložené čelo. Napríklad, pri vloženom čele a hrúbke bočnej stojky 18 mm by bola medzera zadaná 20 až 21 mm.
 </t>
        </r>
      </text>
    </comment>
    <comment ref="Y23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Sem treba zadať medzeru mezi pravým bokom skrinky a čelami v mm. Na obrázku je znázornené naložené čielko, no medzeru je možné definovať aj pre polonaložené a vložené čelo. Napríklad, pri vloženom čele a hrúbke bočnej stojky 18 mm by bola medzera zadaná 20 až 21 mm.
</t>
        </r>
      </text>
    </comment>
    <comment ref="E26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Do tohto políčka treba zadať výšku zásuvkovej skrinky v mm. Treba si dať pozor napr.: nie 72 cm, ale 720 mm.
</t>
        </r>
      </text>
    </comment>
    <comment ref="E28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zadávame celkový  počet zásuviek plánovaných do zásuvkovej skrinky.
</t>
        </r>
      </text>
    </comment>
    <comment ref="E47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medzera od spodu skrinky po spodok čela M1. Optimálna býva 1 až 10 mm.
</t>
        </r>
      </text>
    </comment>
    <comment ref="K47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medzera medzi čelom M2 a predošlým čelom. Znázornená je na ilustračnom obrázku kótov a k jej umiestneniu smeruje šípka.
</t>
        </r>
      </text>
    </comment>
    <comment ref="Q47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medzera medzi čelom M3 a predošlým čelom. Znázornená je na ilustračnom obrázku kótov a k jej umiestneniu smeruje šípka.
</t>
        </r>
      </text>
    </comment>
    <comment ref="W47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medzera medzi čelom M4 a predošlým čelom. Znázornená je na ilustračnom obrázku kótov a k jej umiestneniu smeruje šípka.
</t>
        </r>
      </text>
    </comment>
    <comment ref="AC47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medzera medzi čelom M5 a predošlým čelom. Znázornená je na ilustračnom obrázku kótov a k jej umiestneniu smeruje šípka.
</t>
        </r>
      </text>
    </comment>
    <comment ref="AI47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medzera medzi čelom M6 a predošlým čelom. Znázornená je na ilustračnom obrázku kótov a k jej umiestneniu smeruje šípka.
</t>
        </r>
      </text>
    </comment>
    <comment ref="E48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výška čela " M1"  prvej zásuvky od spodu skrinky.
</t>
        </r>
      </text>
    </comment>
    <comment ref="K48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výška čela " M2"  druhej zásuvky od spodu skrinky.
</t>
        </r>
      </text>
    </comment>
    <comment ref="Q48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výška čela " M3"  tretej zásuvky od spodu skrinky.
</t>
        </r>
      </text>
    </comment>
    <comment ref="W48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výška čela " M4"  štvrtej zásuvky od spodu skrinky.
</t>
        </r>
      </text>
    </comment>
    <comment ref="AC48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výška čela " M5" 
 piatej zásuvky od spodu skrinky.
</t>
        </r>
      </text>
    </comment>
    <comment ref="AI48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výška čela " M6"  šiestej zásuvky od spodu skrinky.
</t>
        </r>
      </text>
    </comment>
    <comment ref="E56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vôľa od dna skrinky po spodok zásuvky, tak ako znázorňuje kóta. Optimálna býva 2 až 5 mm.
</t>
        </r>
      </text>
    </comment>
    <comment ref="K56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vôľa od spodu čela zásuvky po spodok zásuvky, tak ako znázorňuje kóta. Optimálna býva 3 až 5 mm.
</t>
        </r>
      </text>
    </comment>
    <comment ref="Q56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vôľa od spodu čela zásuvky po spodok zásuvky, tak ako znázorňuje kóta. Optimálna býva 3 až 5 mm.
</t>
        </r>
      </text>
    </comment>
    <comment ref="W56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vôľa od spodu čela po spodok zásuvky, tak ako znázorňuje kóta. Optimálna býva 3 až 5 mm.
</t>
        </r>
      </text>
    </comment>
    <comment ref="AC56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vôľa od spodu čela zásuvky po spodok zásuvky, tak ako znázorňuje kóta. Optimálna býva 3 až 5 mm.
</t>
        </r>
      </text>
    </comment>
    <comment ref="AI56" authorId="0">
      <text>
        <r>
          <rPr>
            <b/>
            <i/>
            <sz val="10"/>
            <color indexed="58"/>
            <rFont val="Calibri"/>
            <family val="2"/>
            <charset val="238"/>
          </rPr>
          <t xml:space="preserve">Tu sa zadáva vôľa od spodu čela zásuvky po spodok zásuvky, tak ako znázorňuje kóta. Optimálna býva 3 až 5 mm.
</t>
        </r>
      </text>
    </comment>
  </commentList>
</comments>
</file>

<file path=xl/sharedStrings.xml><?xml version="1.0" encoding="utf-8"?>
<sst xmlns="http://schemas.openxmlformats.org/spreadsheetml/2006/main" count="191" uniqueCount="88">
  <si>
    <t>Dĺžka výsuvu</t>
  </si>
  <si>
    <t>Výška čela M1</t>
  </si>
  <si>
    <t>Výška čela M2</t>
  </si>
  <si>
    <t>Výška čela M3</t>
  </si>
  <si>
    <t>Spodná medzera  x1</t>
  </si>
  <si>
    <t>Spodná medzera  x2</t>
  </si>
  <si>
    <t>Spodná medzera  x3</t>
  </si>
  <si>
    <t>Spodná medzera  x4</t>
  </si>
  <si>
    <t>Výška čela M4</t>
  </si>
  <si>
    <t>Spodná medzera  x5</t>
  </si>
  <si>
    <t>Výška čela M5</t>
  </si>
  <si>
    <t>Spodná medzera  x6</t>
  </si>
  <si>
    <t>Výška čela M6</t>
  </si>
  <si>
    <t>Spodné odsadenie</t>
  </si>
  <si>
    <t xml:space="preserve"> Hrúbka ľavej stojky</t>
  </si>
  <si>
    <t xml:space="preserve"> Hrúbka dna</t>
  </si>
  <si>
    <t xml:space="preserve"> Hrúbka pravej stojky</t>
  </si>
  <si>
    <t xml:space="preserve"> Ľavé odsadenie čela</t>
  </si>
  <si>
    <t xml:space="preserve"> Pravé odsadenie čela</t>
  </si>
  <si>
    <t xml:space="preserve"> Celková šírka skrinky</t>
  </si>
  <si>
    <t xml:space="preserve"> Výška skrinky</t>
  </si>
  <si>
    <t xml:space="preserve"> Počet zásuviek</t>
  </si>
  <si>
    <t>Odsadenie od dna</t>
  </si>
  <si>
    <t>Výška zásuvky</t>
  </si>
  <si>
    <t>Bez relingu</t>
  </si>
  <si>
    <t>Jednoreling</t>
  </si>
  <si>
    <t>Dvojreling</t>
  </si>
  <si>
    <t>Časť pre zadávanie rozmerov a parametrov zásuvkovej skrinky.</t>
  </si>
  <si>
    <t>Časť pre zadávanie rozmerov a parametrov jednotlivých zásuviek.</t>
  </si>
  <si>
    <t>Rozmery a parametre prvej zásuvky od spodu hotové</t>
  </si>
  <si>
    <t>Rozmery a parametre druhej zásuvky od spodu hotové</t>
  </si>
  <si>
    <t>Rozmery a parametre tretej zásuvky od spodu hotové</t>
  </si>
  <si>
    <t>Rozmery a parametre štvrtejej zásuvky od spodu hotové</t>
  </si>
  <si>
    <t>Rozmery a parametre piatej zásuvky od spodu hotové</t>
  </si>
  <si>
    <t>Rozmery a parametre šiestej zásuvky od spodu hotové</t>
  </si>
  <si>
    <t>Čelo spodnej zásuvky</t>
  </si>
  <si>
    <t>Čelo druhej zásuvky od spodu</t>
  </si>
  <si>
    <t>Čelo tretej    zásuvky od spodu</t>
  </si>
  <si>
    <t>Čelo štvrtej   zásuvky od spodu</t>
  </si>
  <si>
    <t>Čelo piatej   zásuvky od spodu</t>
  </si>
  <si>
    <t>Čelo šiestej   zásuvky od spodu</t>
  </si>
  <si>
    <r>
      <rPr>
        <b/>
        <sz val="14"/>
        <color theme="0"/>
        <rFont val="Calibri"/>
        <family val="2"/>
        <charset val="238"/>
        <scheme val="minor"/>
      </rPr>
      <t>B</t>
    </r>
    <r>
      <rPr>
        <b/>
        <vertAlign val="subscript"/>
        <sz val="14"/>
        <color theme="0"/>
        <rFont val="Calibri"/>
        <family val="2"/>
        <charset val="238"/>
        <scheme val="minor"/>
      </rPr>
      <t>P</t>
    </r>
    <r>
      <rPr>
        <b/>
        <sz val="10"/>
        <color theme="0"/>
        <rFont val="Calibri"/>
        <family val="2"/>
        <charset val="238"/>
        <scheme val="minor"/>
      </rPr>
      <t xml:space="preserve"> - rozmer od pravého boku čela</t>
    </r>
  </si>
  <si>
    <r>
      <rPr>
        <b/>
        <sz val="14"/>
        <color theme="0"/>
        <rFont val="Calibri"/>
        <family val="2"/>
        <charset val="238"/>
        <scheme val="minor"/>
      </rPr>
      <t>B</t>
    </r>
    <r>
      <rPr>
        <b/>
        <vertAlign val="subscript"/>
        <sz val="14"/>
        <color theme="0"/>
        <rFont val="Calibri"/>
        <family val="2"/>
        <charset val="238"/>
        <scheme val="minor"/>
      </rPr>
      <t>L</t>
    </r>
    <r>
      <rPr>
        <b/>
        <sz val="10"/>
        <color theme="0"/>
        <rFont val="Calibri"/>
        <family val="2"/>
        <charset val="238"/>
        <scheme val="minor"/>
      </rPr>
      <t xml:space="preserve"> - rozmer od ľavého boku čela</t>
    </r>
  </si>
  <si>
    <r>
      <rPr>
        <b/>
        <sz val="14"/>
        <color theme="0"/>
        <rFont val="Calibri"/>
        <family val="2"/>
        <charset val="238"/>
        <scheme val="minor"/>
      </rPr>
      <t>B</t>
    </r>
    <r>
      <rPr>
        <b/>
        <vertAlign val="subscript"/>
        <sz val="14"/>
        <color theme="0"/>
        <rFont val="Calibri"/>
        <family val="2"/>
        <charset val="238"/>
        <scheme val="minor"/>
      </rPr>
      <t>L</t>
    </r>
    <r>
      <rPr>
        <b/>
        <sz val="14"/>
        <color theme="0"/>
        <rFont val="Calibri"/>
        <family val="2"/>
        <charset val="238"/>
        <scheme val="minor"/>
      </rPr>
      <t xml:space="preserve"> </t>
    </r>
    <r>
      <rPr>
        <b/>
        <sz val="10"/>
        <color theme="0"/>
        <rFont val="Calibri"/>
        <family val="2"/>
        <charset val="238"/>
        <scheme val="minor"/>
      </rPr>
      <t>- rozmer od ľavého boku čela</t>
    </r>
  </si>
  <si>
    <r>
      <rPr>
        <b/>
        <sz val="14"/>
        <color theme="0"/>
        <rFont val="Calibri"/>
        <family val="2"/>
        <charset val="238"/>
        <scheme val="minor"/>
      </rPr>
      <t>S</t>
    </r>
    <r>
      <rPr>
        <b/>
        <sz val="10"/>
        <color theme="0"/>
        <rFont val="Calibri"/>
        <family val="2"/>
        <charset val="238"/>
        <scheme val="minor"/>
      </rPr>
      <t xml:space="preserve"> - rozmer od spodu čela</t>
    </r>
  </si>
  <si>
    <r>
      <rPr>
        <b/>
        <sz val="14"/>
        <color theme="0"/>
        <rFont val="Calibri"/>
        <family val="2"/>
        <charset val="238"/>
        <scheme val="minor"/>
      </rPr>
      <t xml:space="preserve">S </t>
    </r>
    <r>
      <rPr>
        <b/>
        <sz val="10"/>
        <color theme="0"/>
        <rFont val="Calibri"/>
        <family val="2"/>
        <charset val="238"/>
        <scheme val="minor"/>
      </rPr>
      <t>- rozmer od spodu čela</t>
    </r>
  </si>
  <si>
    <r>
      <rPr>
        <b/>
        <sz val="14"/>
        <color theme="0"/>
        <rFont val="Calibri"/>
        <family val="2"/>
        <charset val="238"/>
        <scheme val="minor"/>
      </rPr>
      <t>B</t>
    </r>
    <r>
      <rPr>
        <b/>
        <vertAlign val="subscript"/>
        <sz val="14"/>
        <color theme="0"/>
        <rFont val="Calibri"/>
        <family val="2"/>
        <charset val="238"/>
        <scheme val="minor"/>
      </rPr>
      <t>P</t>
    </r>
    <r>
      <rPr>
        <b/>
        <sz val="14"/>
        <color theme="0"/>
        <rFont val="Calibri"/>
        <family val="2"/>
        <charset val="238"/>
        <scheme val="minor"/>
      </rPr>
      <t xml:space="preserve"> </t>
    </r>
    <r>
      <rPr>
        <b/>
        <sz val="10"/>
        <color theme="0"/>
        <rFont val="Calibri"/>
        <family val="2"/>
        <charset val="238"/>
        <scheme val="minor"/>
      </rPr>
      <t>- rozmer od pravého boku čela</t>
    </r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</si>
  <si>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</si>
  <si>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</si>
  <si>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</si>
  <si>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</si>
  <si>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</si>
  <si>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</si>
  <si>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</si>
  <si>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</si>
  <si>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</si>
  <si>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</si>
  <si>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</si>
  <si>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</si>
  <si>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Z1</t>
  </si>
  <si>
    <t>Z2</t>
  </si>
  <si>
    <t>Z3</t>
  </si>
  <si>
    <t>Z4</t>
  </si>
  <si>
    <t>Z5</t>
  </si>
  <si>
    <t>Z6</t>
  </si>
  <si>
    <t>-</t>
  </si>
  <si>
    <t>x</t>
  </si>
  <si>
    <t>výška</t>
  </si>
  <si>
    <t>šírka</t>
  </si>
  <si>
    <t>Spodné zásuvkové dná</t>
  </si>
  <si>
    <t>Zadné zásuvkové čelá</t>
  </si>
  <si>
    <t>Predné zásuvkové čelá</t>
  </si>
  <si>
    <t>hĺbka</t>
  </si>
  <si>
    <t>dĺžka</t>
  </si>
  <si>
    <t>Pozícia</t>
  </si>
  <si>
    <r>
      <t>Pre zadávanie údajov sa prepnite do hárku</t>
    </r>
    <r>
      <rPr>
        <b/>
        <sz val="11"/>
        <color theme="4" tint="-0.499984740745262"/>
        <rFont val="Calibri"/>
        <family val="2"/>
        <charset val="238"/>
        <scheme val="minor"/>
      </rPr>
      <t xml:space="preserve"> Plánovanie</t>
    </r>
    <r>
      <rPr>
        <b/>
        <sz val="10"/>
        <color theme="1"/>
        <rFont val="Calibri"/>
        <family val="2"/>
        <charset val="238"/>
        <scheme val="minor"/>
      </rPr>
      <t xml:space="preserve"> .</t>
    </r>
  </si>
  <si>
    <t xml:space="preserve"> Ak nie sme si istý, čo treba do vyplňovanej bunky zadať, môžeme si po umiestnení kurzoru myši nad túto bunku prečítať stručný komentár o zadávanom údaji.</t>
  </si>
  <si>
    <t>Komentáre nie sú iba pri políčkach pre zadávanie dĺžok a výšok zásuviek. Tieto políčka sú s rozbaľovacím zoznamom dostupných variant, z ktorých si jednu možnosť vyberieme.</t>
  </si>
  <si>
    <t>Pri vyplňovaní rozmerov a parametrov jednotlivých zásuviek sa postupne objavujú oznamy znázornené na obrázku. Znamená to, že sme pri jednotlivých zásuvkách kompletne zadali všetky potrebné údaje.</t>
  </si>
  <si>
    <r>
      <t xml:space="preserve">V hárku </t>
    </r>
    <r>
      <rPr>
        <b/>
        <sz val="11"/>
        <color theme="4" tint="-0.499984740745262"/>
        <rFont val="Calibri"/>
        <family val="2"/>
        <charset val="238"/>
        <scheme val="minor"/>
      </rPr>
      <t>Vŕtanie stojok</t>
    </r>
    <r>
      <rPr>
        <b/>
        <sz val="10"/>
        <color theme="1"/>
        <rFont val="Calibri"/>
        <family val="2"/>
        <charset val="238"/>
        <scheme val="minor"/>
      </rPr>
      <t xml:space="preserve"> máme potrebné rozmery na vŕtanie otvorov pravej a ľavej stojky zásuvkovej skrinky. K týmto otvorom sa potom priskrutkujú jednotlivé výsuvy Evoboxov. Na ilustračnom obrázku sú červenou farbou zvýraznené otvory výsuvu, pre ktoré je vŕtanie definované. Rozmery sa zobrazujú postupne od spodu zásuvkovej skrinky a pre toľko zásuviek, koľko sme si zvolili.</t>
    </r>
  </si>
  <si>
    <r>
      <t xml:space="preserve">Na karte </t>
    </r>
    <r>
      <rPr>
        <b/>
        <sz val="11"/>
        <color theme="4" tint="-0.499984740745262"/>
        <rFont val="Calibri"/>
        <family val="2"/>
        <charset val="238"/>
        <scheme val="minor"/>
      </rPr>
      <t>Diely na pílenie</t>
    </r>
    <r>
      <rPr>
        <b/>
        <sz val="10"/>
        <color theme="1"/>
        <rFont val="Calibri"/>
        <family val="2"/>
        <charset val="238"/>
        <scheme val="minor"/>
      </rPr>
      <t xml:space="preserve"> je ilustračný obrázok s pozíciami jednotlivých dielov a tabuľky s vypočítanými hodnotami pre urobenie alebo objednanie predných čiel zásuviek a na napílenie dna a zadného čela jednotlivých zásuviek.</t>
    </r>
  </si>
  <si>
    <t xml:space="preserve">  Želáme Vám veľa spokojnosti s používaním tohto programu a ďakujeme za Vašu priazeň.</t>
  </si>
  <si>
    <r>
      <t xml:space="preserve">Teraz sa nachádzate v hárku s názvom </t>
    </r>
    <r>
      <rPr>
        <b/>
        <sz val="11"/>
        <color theme="4" tint="-0.499984740745262"/>
        <rFont val="Calibri"/>
        <family val="2"/>
        <charset val="238"/>
        <scheme val="minor"/>
      </rPr>
      <t>Manuál</t>
    </r>
    <r>
      <rPr>
        <b/>
        <sz val="10"/>
        <color theme="1"/>
        <rFont val="Calibri"/>
        <family val="2"/>
        <charset val="238"/>
        <scheme val="minor"/>
      </rPr>
      <t xml:space="preserve"> . Tu si môžete naštudovať potrebné informácie pre správne vypĺňanie programu </t>
    </r>
    <r>
      <rPr>
        <b/>
        <sz val="10"/>
        <color rgb="FF006600"/>
        <rFont val="Calibri"/>
        <family val="2"/>
        <charset val="238"/>
        <scheme val="minor"/>
      </rPr>
      <t xml:space="preserve">Plánovanie Evoboxov značky </t>
    </r>
    <r>
      <rPr>
        <b/>
        <sz val="12"/>
        <color rgb="FF006600"/>
        <rFont val="Calibri"/>
        <family val="2"/>
        <charset val="238"/>
        <scheme val="minor"/>
      </rPr>
      <t>SWELL</t>
    </r>
    <r>
      <rPr>
        <b/>
        <sz val="10"/>
        <color rgb="FF006600"/>
        <rFont val="Calibri"/>
        <family val="2"/>
        <charset val="238"/>
        <scheme val="minor"/>
      </rPr>
      <t>.</t>
    </r>
  </si>
  <si>
    <t xml:space="preserve">V hárku sa nachádzajú dve časti. Časť pre zadávanie rozmerov a parametrov zásuvkovej skrinky a Časť pre zadávanie rozmerov a parametrov jednotlivých zásuviek. V obidvoch častiach sa údaje zadávajú v milimetroch a to len v číselnej hodnote. Jednotky "mm" si program priradí sám. Na rýchly a pohodlný presun po vypĺňajúcich políčkach je vhodné používať klávesu "Tab". Bunky, ktoré netreba vypĺňať tabulátorom len prebehneme bez zadávania hodnôt. takéto bunky sa nachádzajú len v časti pre zadávanie rozmerov jednotlivých zásuviek. Kolónky pre vyplnenie sú závislé od počtu zvolených zásuviek.  V časti pre zadávanie údajov zásuvkovej skrinky vedľa každej nevyplnenej kolónky svieti príkaz                                                    .        Každú takúto položku je treba vyplniť zvoleným údajom. Po vyplnení príslušnej bunky tento príkaz zmizne a vyplňovaná položka aj s jej pomenovaním sa vyfarbí bielou farbou s oranžovým pozadím.       xxxxxxxxxxxxxxxxxxxxxxxxxxxxxx                      </t>
  </si>
  <si>
    <r>
      <t xml:space="preserve">Keď máme všetky potrebné údaje zadané a na hárku </t>
    </r>
    <r>
      <rPr>
        <b/>
        <sz val="11"/>
        <color theme="4" tint="-0.499984740745262"/>
        <rFont val="Calibri"/>
        <family val="2"/>
        <charset val="238"/>
        <scheme val="minor"/>
      </rPr>
      <t>Plánovanie</t>
    </r>
    <r>
      <rPr>
        <b/>
        <sz val="10"/>
        <color theme="1"/>
        <rFont val="Calibri"/>
        <family val="2"/>
        <charset val="238"/>
        <scheme val="minor"/>
      </rPr>
      <t xml:space="preserve"> nám už nesvieti ani jeden príkaz                                                             môžeme si výsledky plánovania pozrieť na ďalších kartách.</t>
    </r>
  </si>
  <si>
    <r>
      <t xml:space="preserve">V hárku </t>
    </r>
    <r>
      <rPr>
        <b/>
        <sz val="11"/>
        <color theme="4" tint="-0.499984740745262"/>
        <rFont val="Calibri"/>
        <family val="2"/>
        <charset val="238"/>
        <scheme val="minor"/>
      </rPr>
      <t>Vŕtanie čiel</t>
    </r>
    <r>
      <rPr>
        <b/>
        <sz val="10"/>
        <color theme="1"/>
        <rFont val="Calibri"/>
        <family val="2"/>
        <charset val="238"/>
        <scheme val="minor"/>
      </rPr>
      <t xml:space="preserve"> sú všetky potrebné rozmery pre vŕtanie otvorov u jednotlivých čiel. Príslušné rozmery sa zobrazujú v stĺpcoch podľa toho ako sme si tú ktorú zásuvku zvolili. Stĺpce sú pre čelá zásuviek bez relingu, jednorelingové zásuvky a dvojrelingové zásuvky. V našom prípade sme si spodnú a druhú zásuvku od spodu zvolili s dvoma relingami a tretiu od spodu bez relingu. K navŕtaným otvorom sa potom priskrutkujú predné uchytenia výsuvov a u čiel jedno a dvojrelingových zásuviek za pomoci kladiva zaklepnú elementy pre uchytenie relingov.</t>
    </r>
  </si>
  <si>
    <t>Celý proces odstraňovania údajov je však dosť zdĺhavý a tak jednoduchšie a rýchlejšie je program zavrieť bez uloženia a znova otvoriť.</t>
  </si>
  <si>
    <r>
      <t xml:space="preserve">Aby program správne pracoval a v bunkách pre zadávanie údajov hárka </t>
    </r>
    <r>
      <rPr>
        <b/>
        <sz val="11"/>
        <color theme="4" tint="-0.499984740745262"/>
        <rFont val="Calibri"/>
        <family val="2"/>
        <charset val="238"/>
        <scheme val="minor"/>
      </rPr>
      <t>Plánovanie</t>
    </r>
    <r>
      <rPr>
        <b/>
        <sz val="10"/>
        <color theme="1"/>
        <rFont val="Calibri"/>
        <family val="2"/>
        <charset val="238"/>
        <scheme val="minor"/>
      </rPr>
      <t xml:space="preserve"> nám nezostávali údaje z predchádzajúceho plánovania, odporúča sa po každom plánovaní  program zatvoriť bez uloženia. Pre plánovanie ďalšej skrinky program znova otvoriť. Pri viacerých zásuvkových skrinkách teda postupujeme - otvoríme program, naplánujeme, zatvoríme bez uloženie, znovuotvoríme, naplánujem atď...   . Ak nechceme program stále otvárať a zatvárať môžeme jednotlivé nami zadané údaje postupne odstrániť klávesou "Delete" a po bunkách sa môžeme presúvať vpred klávesou "Tab" a dozadu klávesou "Shift + Tab". V rozbaľovacích zoznamoch treba vybrať položku bez údaju. </t>
    </r>
  </si>
</sst>
</file>

<file path=xl/styles.xml><?xml version="1.0" encoding="utf-8"?>
<styleSheet xmlns="http://schemas.openxmlformats.org/spreadsheetml/2006/main">
  <numFmts count="2">
    <numFmt numFmtId="164" formatCode="#&quot; ks&quot;"/>
    <numFmt numFmtId="165" formatCode="#&quot; mm&quot;"/>
  </numFmts>
  <fonts count="42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theme="0" tint="-4.9989318521683403E-2"/>
      <name val="Calibri"/>
      <family val="2"/>
      <charset val="238"/>
      <scheme val="minor"/>
    </font>
    <font>
      <sz val="9"/>
      <color theme="0" tint="-4.9989318521683403E-2"/>
      <name val="Calibri"/>
      <family val="2"/>
      <charset val="238"/>
      <scheme val="minor"/>
    </font>
    <font>
      <b/>
      <sz val="9"/>
      <color theme="0" tint="-4.9989318521683403E-2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sz val="10"/>
      <color rgb="FF0066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3" tint="-0.499984740745262"/>
      <name val="MS Sans Serif"/>
      <family val="2"/>
      <charset val="238"/>
    </font>
    <font>
      <b/>
      <sz val="8"/>
      <color rgb="FF0066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 tint="-4.9989318521683403E-2"/>
      <name val="Calibri"/>
      <family val="2"/>
      <charset val="238"/>
      <scheme val="minor"/>
    </font>
    <font>
      <b/>
      <i/>
      <sz val="10"/>
      <color indexed="5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rgb="FF006600"/>
      <name val="Calibri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sz val="8"/>
      <color theme="1" tint="0.14999847407452621"/>
      <name val="Calibri"/>
      <family val="2"/>
      <charset val="238"/>
      <scheme val="minor"/>
    </font>
    <font>
      <b/>
      <i/>
      <sz val="20"/>
      <color rgb="FF7030A0"/>
      <name val="Calibri"/>
      <family val="2"/>
      <charset val="238"/>
      <scheme val="minor"/>
    </font>
    <font>
      <b/>
      <i/>
      <sz val="11"/>
      <color rgb="FF0066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vertAlign val="subscript"/>
      <sz val="14"/>
      <color theme="0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b/>
      <sz val="10"/>
      <color theme="8" tint="-0.499984740745262"/>
      <name val="Calibri"/>
      <family val="2"/>
      <charset val="238"/>
      <scheme val="minor"/>
    </font>
    <font>
      <b/>
      <sz val="8"/>
      <color theme="8" tint="-0.49998474074526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8"/>
      <color theme="5" tint="0.7999816888943144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2"/>
      <color rgb="FF006600"/>
      <name val="Calibri"/>
      <family val="2"/>
      <charset val="238"/>
      <scheme val="minor"/>
    </font>
    <font>
      <sz val="16"/>
      <color rgb="FF66006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FFD5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CCFF99"/>
        <bgColor indexed="64"/>
      </patternFill>
    </fill>
  </fills>
  <borders count="69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dashed">
        <color theme="5" tint="-0.24994659260841701"/>
      </bottom>
      <diagonal/>
    </border>
    <border>
      <left/>
      <right/>
      <top style="thin">
        <color theme="5" tint="-0.24994659260841701"/>
      </top>
      <bottom style="dashed">
        <color theme="5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dashed">
        <color theme="5" tint="-0.24994659260841701"/>
      </bottom>
      <diagonal/>
    </border>
    <border>
      <left style="thin">
        <color theme="5" tint="-0.24994659260841701"/>
      </left>
      <right/>
      <top style="dashed">
        <color theme="5" tint="-0.24994659260841701"/>
      </top>
      <bottom style="thin">
        <color theme="5" tint="-0.24994659260841701"/>
      </bottom>
      <diagonal/>
    </border>
    <border>
      <left/>
      <right/>
      <top style="dashed">
        <color theme="5" tint="-0.24994659260841701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 style="dashed">
        <color theme="5" tint="-0.24994659260841701"/>
      </top>
      <bottom style="thin">
        <color theme="5" tint="-0.24994659260841701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/>
      <diagonal/>
    </border>
    <border>
      <left/>
      <right/>
      <top style="thin">
        <color rgb="FF006600"/>
      </top>
      <bottom/>
      <diagonal/>
    </border>
    <border>
      <left/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/>
      <top/>
      <bottom/>
      <diagonal/>
    </border>
    <border>
      <left/>
      <right style="thin">
        <color rgb="FF006600"/>
      </right>
      <top/>
      <bottom/>
      <diagonal/>
    </border>
    <border>
      <left style="thin">
        <color rgb="FF006600"/>
      </left>
      <right/>
      <top/>
      <bottom style="thin">
        <color rgb="FF006600"/>
      </bottom>
      <diagonal/>
    </border>
    <border>
      <left/>
      <right/>
      <top/>
      <bottom style="thin">
        <color rgb="FF006600"/>
      </bottom>
      <diagonal/>
    </border>
    <border>
      <left/>
      <right style="thin">
        <color rgb="FF006600"/>
      </right>
      <top/>
      <bottom style="thin">
        <color rgb="FF006600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dashed">
        <color theme="3" tint="-0.24994659260841701"/>
      </bottom>
      <diagonal/>
    </border>
    <border>
      <left style="thin">
        <color theme="3" tint="-0.24994659260841701"/>
      </left>
      <right/>
      <top style="dashed">
        <color theme="3" tint="-0.24994659260841701"/>
      </top>
      <bottom/>
      <diagonal/>
    </border>
    <border>
      <left/>
      <right/>
      <top style="dashed">
        <color theme="3" tint="-0.24994659260841701"/>
      </top>
      <bottom/>
      <diagonal/>
    </border>
    <border>
      <left/>
      <right style="dashed">
        <color theme="3" tint="-0.24994659260841701"/>
      </right>
      <top style="dashed">
        <color theme="3" tint="-0.24994659260841701"/>
      </top>
      <bottom/>
      <diagonal/>
    </border>
    <border>
      <left/>
      <right style="dashed">
        <color theme="3" tint="-0.24994659260841701"/>
      </right>
      <top/>
      <bottom/>
      <diagonal/>
    </border>
    <border>
      <left/>
      <right style="dashed">
        <color theme="3" tint="-0.24994659260841701"/>
      </right>
      <top/>
      <bottom style="dashed">
        <color theme="3" tint="-0.24994659260841701"/>
      </bottom>
      <diagonal/>
    </border>
    <border>
      <left style="dashed">
        <color theme="3" tint="-0.24994659260841701"/>
      </left>
      <right/>
      <top style="dashed">
        <color theme="3" tint="-0.24994659260841701"/>
      </top>
      <bottom/>
      <diagonal/>
    </border>
    <border>
      <left style="dashed">
        <color theme="3" tint="-0.24994659260841701"/>
      </left>
      <right/>
      <top/>
      <bottom/>
      <diagonal/>
    </border>
    <border>
      <left style="dashed">
        <color theme="3" tint="-0.24994659260841701"/>
      </left>
      <right/>
      <top/>
      <bottom style="dashed">
        <color theme="3" tint="-0.24994659260841701"/>
      </bottom>
      <diagonal/>
    </border>
    <border>
      <left style="dashed">
        <color theme="3" tint="-0.499984740745262"/>
      </left>
      <right/>
      <top/>
      <bottom/>
      <diagonal/>
    </border>
    <border>
      <left style="dashed">
        <color theme="3" tint="-0.499984740745262"/>
      </left>
      <right/>
      <top style="dashed">
        <color theme="3" tint="-0.499984740745262"/>
      </top>
      <bottom/>
      <diagonal/>
    </border>
    <border>
      <left/>
      <right/>
      <top style="dashed">
        <color theme="3" tint="-0.499984740745262"/>
      </top>
      <bottom/>
      <diagonal/>
    </border>
    <border>
      <left/>
      <right style="dashed">
        <color theme="3" tint="-0.499984740745262"/>
      </right>
      <top style="dashed">
        <color theme="3" tint="-0.499984740745262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theme="4" tint="-0.499984740745262"/>
      </left>
      <right style="dashed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dashed">
        <color theme="4" tint="-0.499984740745262"/>
      </left>
      <right style="medium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 style="dashed">
        <color theme="4" tint="-0.499984740745262"/>
      </top>
      <bottom style="medium">
        <color theme="4" tint="-0.499984740745262"/>
      </bottom>
      <diagonal/>
    </border>
    <border>
      <left style="dashed">
        <color theme="4" tint="-0.499984740745262"/>
      </left>
      <right style="medium">
        <color theme="4" tint="-0.499984740745262"/>
      </right>
      <top style="dashed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dashed">
        <color theme="4" tint="-0.499984740745262"/>
      </top>
      <bottom style="dashed">
        <color theme="4" tint="-0.499984740745262"/>
      </bottom>
      <diagonal/>
    </border>
    <border>
      <left style="medium">
        <color theme="4" tint="-0.499984740745262"/>
      </left>
      <right/>
      <top style="dashed">
        <color theme="4" tint="-0.499984740745262"/>
      </top>
      <bottom style="medium">
        <color theme="4" tint="-0.499984740745262"/>
      </bottom>
      <diagonal/>
    </border>
    <border>
      <left/>
      <right style="dashed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/>
      <right style="dashed">
        <color theme="4" tint="-0.499984740745262"/>
      </right>
      <top style="dashed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dashed">
        <color theme="4" tint="-0.499984740745262"/>
      </bottom>
      <diagonal/>
    </border>
    <border>
      <left/>
      <right style="dashed">
        <color theme="4" tint="-0.499984740745262"/>
      </right>
      <top/>
      <bottom style="dashed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/>
      <bottom style="dashed">
        <color theme="4" tint="-0.499984740745262"/>
      </bottom>
      <diagonal/>
    </border>
    <border>
      <left style="dashed">
        <color theme="4" tint="-0.499984740745262"/>
      </left>
      <right style="medium">
        <color theme="4" tint="-0.499984740745262"/>
      </right>
      <top/>
      <bottom style="dashed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/>
      <right style="dashed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dashed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theme="8" tint="-0.499984740745262"/>
      </left>
      <right style="dashed">
        <color theme="8" tint="-0.499984740745262"/>
      </right>
      <top style="dashed">
        <color theme="8" tint="-0.499984740745262"/>
      </top>
      <bottom style="dashed">
        <color theme="8" tint="-0.499984740745262"/>
      </bottom>
      <diagonal/>
    </border>
    <border>
      <left style="thin">
        <color theme="8" tint="-0.499984740745262"/>
      </left>
      <right style="dashed">
        <color theme="9" tint="-0.499984740745262"/>
      </right>
      <top style="dashed">
        <color theme="9" tint="-0.499984740745262"/>
      </top>
      <bottom style="dashed">
        <color theme="9" tint="-0.499984740745262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/>
    <xf numFmtId="0" fontId="0" fillId="0" borderId="0" xfId="0"/>
    <xf numFmtId="0" fontId="0" fillId="0" borderId="0" xfId="0"/>
    <xf numFmtId="0" fontId="0" fillId="0" borderId="0" xfId="0"/>
    <xf numFmtId="0" fontId="9" fillId="0" borderId="0" xfId="0" applyFont="1" applyAlignment="1">
      <alignment vertical="center" textRotation="90" wrapText="1"/>
    </xf>
    <xf numFmtId="0" fontId="0" fillId="0" borderId="0" xfId="0"/>
    <xf numFmtId="0" fontId="0" fillId="0" borderId="0" xfId="0"/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1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0" fillId="0" borderId="0" xfId="0" applyFont="1"/>
    <xf numFmtId="0" fontId="0" fillId="0" borderId="0" xfId="0"/>
    <xf numFmtId="0" fontId="0" fillId="2" borderId="0" xfId="0" applyFill="1"/>
    <xf numFmtId="0" fontId="22" fillId="2" borderId="0" xfId="0" applyFont="1" applyFill="1"/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3" fillId="2" borderId="0" xfId="0" applyFont="1" applyFill="1"/>
    <xf numFmtId="0" fontId="0" fillId="2" borderId="0" xfId="0" applyFill="1" applyBorder="1"/>
    <xf numFmtId="0" fontId="12" fillId="2" borderId="0" xfId="0" applyFont="1" applyFill="1" applyBorder="1" applyAlignment="1">
      <alignment horizontal="right" textRotation="90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0" fillId="3" borderId="0" xfId="0" applyFill="1"/>
    <xf numFmtId="0" fontId="22" fillId="3" borderId="0" xfId="0" applyFont="1" applyFill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0" xfId="0" applyFill="1" applyBorder="1"/>
    <xf numFmtId="0" fontId="0" fillId="3" borderId="13" xfId="0" applyFill="1" applyBorder="1"/>
    <xf numFmtId="0" fontId="7" fillId="3" borderId="0" xfId="0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0" fontId="7" fillId="3" borderId="12" xfId="0" applyFont="1" applyFill="1" applyBorder="1" applyAlignment="1">
      <alignment vertical="top"/>
    </xf>
    <xf numFmtId="0" fontId="2" fillId="3" borderId="13" xfId="0" applyFont="1" applyFill="1" applyBorder="1" applyAlignment="1">
      <alignment horizontal="left" vertical="center"/>
    </xf>
    <xf numFmtId="0" fontId="0" fillId="3" borderId="14" xfId="0" applyFill="1" applyBorder="1"/>
    <xf numFmtId="0" fontId="7" fillId="3" borderId="15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Border="1"/>
    <xf numFmtId="0" fontId="1" fillId="3" borderId="0" xfId="0" applyFont="1" applyFill="1"/>
    <xf numFmtId="0" fontId="2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 applyProtection="1">
      <alignment horizontal="center" vertical="center"/>
      <protection locked="0"/>
    </xf>
    <xf numFmtId="165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top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NumberFormat="1"/>
    <xf numFmtId="0" fontId="6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4" fillId="0" borderId="0" xfId="0" applyNumberFormat="1" applyFont="1" applyAlignment="1">
      <alignment horizontal="center" vertical="center"/>
    </xf>
    <xf numFmtId="0" fontId="27" fillId="0" borderId="0" xfId="0" applyNumberFormat="1" applyFont="1"/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41" fillId="4" borderId="0" xfId="0" applyFont="1" applyFill="1"/>
    <xf numFmtId="0" fontId="0" fillId="4" borderId="0" xfId="0" applyFill="1"/>
    <xf numFmtId="0" fontId="1" fillId="0" borderId="0" xfId="0" applyFont="1" applyAlignment="1">
      <alignment horizontal="left" vertical="top" wrapText="1"/>
    </xf>
    <xf numFmtId="0" fontId="1" fillId="0" borderId="67" xfId="0" applyNumberFormat="1" applyFont="1" applyFill="1" applyBorder="1" applyAlignment="1" applyProtection="1">
      <alignment horizontal="center" vertical="center"/>
    </xf>
    <xf numFmtId="0" fontId="28" fillId="0" borderId="68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top" wrapText="1"/>
    </xf>
    <xf numFmtId="0" fontId="19" fillId="2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165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14" fillId="0" borderId="17" xfId="0" applyNumberFormat="1" applyFont="1" applyFill="1" applyBorder="1" applyAlignment="1" applyProtection="1">
      <alignment horizontal="center" vertical="center"/>
      <protection locked="0"/>
    </xf>
    <xf numFmtId="165" fontId="14" fillId="0" borderId="18" xfId="0" applyNumberFormat="1" applyFont="1" applyFill="1" applyBorder="1" applyAlignment="1" applyProtection="1">
      <alignment horizontal="center" vertical="center"/>
      <protection locked="0"/>
    </xf>
    <xf numFmtId="164" fontId="14" fillId="0" borderId="17" xfId="0" applyNumberFormat="1" applyFont="1" applyFill="1" applyBorder="1" applyAlignment="1" applyProtection="1">
      <alignment horizontal="center" vertical="center"/>
      <protection locked="0"/>
    </xf>
    <xf numFmtId="164" fontId="14" fillId="0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30" fillId="0" borderId="0" xfId="0" applyNumberFormat="1" applyFont="1" applyFill="1" applyBorder="1" applyAlignment="1">
      <alignment horizontal="center" vertical="center"/>
    </xf>
    <xf numFmtId="0" fontId="30" fillId="0" borderId="0" xfId="0" applyNumberFormat="1" applyFont="1" applyAlignment="1">
      <alignment horizontal="center" vertical="top"/>
    </xf>
    <xf numFmtId="0" fontId="30" fillId="0" borderId="0" xfId="0" applyNumberFormat="1" applyFont="1" applyAlignment="1">
      <alignment horizontal="center" vertical="center"/>
    </xf>
    <xf numFmtId="0" fontId="29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0" fillId="0" borderId="0" xfId="0" applyNumberFormat="1" applyFont="1" applyAlignment="1">
      <alignment horizontal="center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7" fillId="0" borderId="3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</cellXfs>
  <cellStyles count="1">
    <cellStyle name="normální" xfId="0" builtinId="0"/>
  </cellStyles>
  <dxfs count="148">
    <dxf>
      <font>
        <color theme="4" tint="-0.499984740745262"/>
      </font>
    </dxf>
    <dxf>
      <font>
        <color theme="4" tint="-0.499984740745262"/>
      </font>
    </dxf>
    <dxf>
      <font>
        <color theme="4" tint="-0.499984740745262"/>
      </font>
    </dxf>
    <dxf>
      <font>
        <color theme="4" tint="-0.499984740745262"/>
      </font>
    </dxf>
    <dxf>
      <font>
        <color theme="4" tint="-0.499984740745262"/>
      </font>
    </dxf>
    <dxf>
      <font>
        <color theme="4" tint="-0.49998474074526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79998168889431442"/>
        </patternFill>
      </fill>
      <border>
        <left style="dashed">
          <color theme="5" tint="-0.24994659260841701"/>
        </left>
        <right style="dashed">
          <color theme="5" tint="-0.24994659260841701"/>
        </right>
        <top style="dashed">
          <color theme="5" tint="-0.24994659260841701"/>
        </top>
        <bottom style="dashed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dashed">
          <color theme="5" tint="-0.24994659260841701"/>
        </left>
        <right style="dashed">
          <color theme="5" tint="-0.24994659260841701"/>
        </right>
        <top style="dashed">
          <color theme="5" tint="-0.24994659260841701"/>
        </top>
        <bottom style="dashed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dashed">
          <color theme="5" tint="-0.24994659260841701"/>
        </left>
        <right style="dashed">
          <color theme="5" tint="-0.24994659260841701"/>
        </right>
        <top style="dashed">
          <color theme="5" tint="-0.24994659260841701"/>
        </top>
        <bottom style="dashed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dashed">
          <color theme="5" tint="-0.24994659260841701"/>
        </left>
        <right style="dashed">
          <color theme="5" tint="-0.24994659260841701"/>
        </right>
        <top style="dashed">
          <color theme="5" tint="-0.24994659260841701"/>
        </top>
        <bottom style="dashed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dashed">
          <color theme="5" tint="-0.24994659260841701"/>
        </left>
        <right style="dashed">
          <color theme="5" tint="-0.24994659260841701"/>
        </right>
        <top style="dashed">
          <color theme="5" tint="-0.24994659260841701"/>
        </top>
        <bottom style="dashed">
          <color theme="5" tint="-0.24994659260841701"/>
        </bottom>
        <vertical/>
        <horizontal/>
      </border>
    </dxf>
    <dxf>
      <fill>
        <patternFill>
          <bgColor theme="5" tint="0.79998168889431442"/>
        </patternFill>
      </fill>
      <border>
        <left style="dashed">
          <color theme="5" tint="-0.24994659260841701"/>
        </left>
        <right style="dashed">
          <color theme="5" tint="-0.24994659260841701"/>
        </right>
        <top style="dashed">
          <color theme="5" tint="-0.24994659260841701"/>
        </top>
        <bottom style="dashed">
          <color theme="5" tint="-0.24994659260841701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8" tint="0.79998168889431442"/>
        </patternFill>
      </fill>
      <border>
        <left style="dashed">
          <color theme="8" tint="-0.24994659260841701"/>
        </left>
        <right style="dashed">
          <color theme="8" tint="-0.24994659260841701"/>
        </right>
        <top style="dashed">
          <color theme="8" tint="-0.24994659260841701"/>
        </top>
        <bottom style="dashed">
          <color theme="8" tint="-0.24994659260841701"/>
        </bottom>
        <vertical/>
        <horizontal/>
      </border>
    </dxf>
    <dxf>
      <fill>
        <patternFill>
          <bgColor theme="8" tint="0.79998168889431442"/>
        </patternFill>
      </fill>
      <border>
        <left style="dashed">
          <color theme="8" tint="-0.24994659260841701"/>
        </left>
        <right style="dashed">
          <color theme="8" tint="-0.24994659260841701"/>
        </right>
        <top style="dashed">
          <color theme="8" tint="-0.24994659260841701"/>
        </top>
        <bottom style="dashed">
          <color theme="8" tint="-0.24994659260841701"/>
        </bottom>
        <vertical/>
        <horizontal/>
      </border>
    </dxf>
    <dxf>
      <fill>
        <patternFill>
          <bgColor theme="8" tint="0.79998168889431442"/>
        </patternFill>
      </fill>
      <border>
        <left style="dashed">
          <color theme="8" tint="-0.24994659260841701"/>
        </left>
        <right style="dashed">
          <color theme="8" tint="-0.24994659260841701"/>
        </right>
        <top style="dashed">
          <color theme="8" tint="-0.24994659260841701"/>
        </top>
        <bottom style="dashed">
          <color theme="8" tint="-0.24994659260841701"/>
        </bottom>
        <vertical/>
        <horizontal/>
      </border>
    </dxf>
    <dxf>
      <fill>
        <patternFill>
          <bgColor theme="8" tint="0.79998168889431442"/>
        </patternFill>
      </fill>
      <border>
        <left style="dashed">
          <color theme="8" tint="-0.24994659260841701"/>
        </left>
        <right style="dashed">
          <color theme="8" tint="-0.24994659260841701"/>
        </right>
        <top style="dashed">
          <color theme="8" tint="-0.24994659260841701"/>
        </top>
        <bottom style="dashed">
          <color theme="8" tint="-0.24994659260841701"/>
        </bottom>
        <vertical/>
        <horizontal/>
      </border>
    </dxf>
    <dxf>
      <fill>
        <patternFill>
          <bgColor theme="8" tint="0.79998168889431442"/>
        </patternFill>
      </fill>
      <border>
        <left style="dashed">
          <color theme="8" tint="-0.24994659260841701"/>
        </left>
        <right style="dashed">
          <color theme="8" tint="-0.24994659260841701"/>
        </right>
        <top style="dashed">
          <color theme="8" tint="-0.24994659260841701"/>
        </top>
        <bottom style="dashed">
          <color theme="8" tint="-0.24994659260841701"/>
        </bottom>
        <vertical/>
        <horizontal/>
      </border>
    </dxf>
    <dxf>
      <fill>
        <patternFill>
          <bgColor theme="8" tint="0.79998168889431442"/>
        </patternFill>
      </fill>
      <border>
        <left style="dashed">
          <color theme="8" tint="-0.24994659260841701"/>
        </left>
        <right style="dashed">
          <color theme="8" tint="-0.24994659260841701"/>
        </right>
        <top style="dashed">
          <color theme="8" tint="-0.24994659260841701"/>
        </top>
        <bottom style="dashed">
          <color theme="8" tint="-0.24994659260841701"/>
        </bottom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ill>
        <gradientFill type="path">
          <stop position="0">
            <color rgb="FFFFFF00"/>
          </stop>
          <stop position="1">
            <color rgb="FF006600"/>
          </stop>
        </gradientFill>
      </fill>
    </dxf>
    <dxf>
      <fill>
        <gradientFill type="path">
          <stop position="0">
            <color rgb="FFFFFF00"/>
          </stop>
          <stop position="1">
            <color rgb="FF006600"/>
          </stop>
        </gradientFill>
      </fill>
    </dxf>
    <dxf>
      <fill>
        <gradientFill type="path">
          <stop position="0">
            <color rgb="FFFFFF00"/>
          </stop>
          <stop position="1">
            <color rgb="FF006600"/>
          </stop>
        </gradientFill>
      </fill>
    </dxf>
    <dxf>
      <fill>
        <gradientFill type="path">
          <stop position="0">
            <color rgb="FFFFFF00"/>
          </stop>
          <stop position="1">
            <color rgb="FF006600"/>
          </stop>
        </gradientFill>
      </fill>
    </dxf>
    <dxf>
      <fill>
        <gradientFill type="path">
          <stop position="0">
            <color rgb="FFFFFF00"/>
          </stop>
          <stop position="1">
            <color rgb="FF006600"/>
          </stop>
        </gradientFill>
      </fill>
    </dxf>
    <dxf>
      <fill>
        <gradientFill type="path">
          <stop position="0">
            <color rgb="FFFFFF00"/>
          </stop>
          <stop position="1">
            <color rgb="FF006600"/>
          </stop>
        </gradientFill>
      </fill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D860F"/>
        </patternFill>
      </fill>
      <border>
        <left/>
        <right/>
        <top/>
        <bottom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</border>
    </dxf>
    <dxf>
      <font>
        <color theme="0"/>
      </font>
      <fill>
        <patternFill>
          <bgColor rgb="FFFD860F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6600"/>
      <color rgb="FF660066"/>
      <color rgb="FFCCFF99"/>
      <color rgb="FFFFCC66"/>
      <color rgb="FFFD860F"/>
      <color rgb="FFFFFF00"/>
      <color rgb="FFFFFFC1"/>
      <color rgb="FFFFFF99"/>
      <color rgb="FFEAFFD5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5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5" Type="http://schemas.openxmlformats.org/officeDocument/2006/relationships/image" Target="../media/image27.png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jpeg"/><Relationship Id="rId1" Type="http://schemas.openxmlformats.org/officeDocument/2006/relationships/image" Target="../media/image2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9</xdr:col>
      <xdr:colOff>161925</xdr:colOff>
      <xdr:row>10</xdr:row>
      <xdr:rowOff>47625</xdr:rowOff>
    </xdr:to>
    <xdr:pic>
      <xdr:nvPicPr>
        <xdr:cNvPr id="51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571500"/>
          <a:ext cx="5038725" cy="6953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200025</xdr:colOff>
      <xdr:row>7</xdr:row>
      <xdr:rowOff>57150</xdr:rowOff>
    </xdr:from>
    <xdr:to>
      <xdr:col>2</xdr:col>
      <xdr:colOff>581025</xdr:colOff>
      <xdr:row>9</xdr:row>
      <xdr:rowOff>57150</xdr:rowOff>
    </xdr:to>
    <xdr:sp macro="" textlink="">
      <xdr:nvSpPr>
        <xdr:cNvPr id="4" name="Ovál 3"/>
        <xdr:cNvSpPr/>
      </xdr:nvSpPr>
      <xdr:spPr>
        <a:xfrm>
          <a:off x="809625" y="790575"/>
          <a:ext cx="990600" cy="32385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 editAs="oneCell">
    <xdr:from>
      <xdr:col>1</xdr:col>
      <xdr:colOff>0</xdr:colOff>
      <xdr:row>19</xdr:row>
      <xdr:rowOff>114300</xdr:rowOff>
    </xdr:from>
    <xdr:to>
      <xdr:col>9</xdr:col>
      <xdr:colOff>333375</xdr:colOff>
      <xdr:row>22</xdr:row>
      <xdr:rowOff>57150</xdr:rowOff>
    </xdr:to>
    <xdr:pic>
      <xdr:nvPicPr>
        <xdr:cNvPr id="51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85925"/>
          <a:ext cx="5210175" cy="4286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228600</xdr:colOff>
      <xdr:row>19</xdr:row>
      <xdr:rowOff>104775</xdr:rowOff>
    </xdr:from>
    <xdr:to>
      <xdr:col>4</xdr:col>
      <xdr:colOff>0</xdr:colOff>
      <xdr:row>21</xdr:row>
      <xdr:rowOff>104775</xdr:rowOff>
    </xdr:to>
    <xdr:sp macro="" textlink="">
      <xdr:nvSpPr>
        <xdr:cNvPr id="6" name="Ovál 5"/>
        <xdr:cNvSpPr/>
      </xdr:nvSpPr>
      <xdr:spPr>
        <a:xfrm>
          <a:off x="1447800" y="1676400"/>
          <a:ext cx="990600" cy="32385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 editAs="oneCell">
    <xdr:from>
      <xdr:col>13</xdr:col>
      <xdr:colOff>238125</xdr:colOff>
      <xdr:row>30</xdr:row>
      <xdr:rowOff>142875</xdr:rowOff>
    </xdr:from>
    <xdr:to>
      <xdr:col>15</xdr:col>
      <xdr:colOff>352425</xdr:colOff>
      <xdr:row>32</xdr:row>
      <xdr:rowOff>28575</xdr:rowOff>
    </xdr:to>
    <xdr:pic>
      <xdr:nvPicPr>
        <xdr:cNvPr id="51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5210175"/>
          <a:ext cx="1333500" cy="209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33</xdr:row>
      <xdr:rowOff>19050</xdr:rowOff>
    </xdr:from>
    <xdr:to>
      <xdr:col>5</xdr:col>
      <xdr:colOff>514350</xdr:colOff>
      <xdr:row>34</xdr:row>
      <xdr:rowOff>47625</xdr:rowOff>
    </xdr:to>
    <xdr:pic>
      <xdr:nvPicPr>
        <xdr:cNvPr id="51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6825" y="5572125"/>
          <a:ext cx="2295525" cy="190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40</xdr:row>
      <xdr:rowOff>133350</xdr:rowOff>
    </xdr:from>
    <xdr:to>
      <xdr:col>8</xdr:col>
      <xdr:colOff>285750</xdr:colOff>
      <xdr:row>47</xdr:row>
      <xdr:rowOff>9525</xdr:rowOff>
    </xdr:to>
    <xdr:pic>
      <xdr:nvPicPr>
        <xdr:cNvPr id="513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57225" y="3971925"/>
          <a:ext cx="4505325" cy="10096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66675</xdr:colOff>
      <xdr:row>55</xdr:row>
      <xdr:rowOff>123825</xdr:rowOff>
    </xdr:from>
    <xdr:to>
      <xdr:col>4</xdr:col>
      <xdr:colOff>104775</xdr:colOff>
      <xdr:row>63</xdr:row>
      <xdr:rowOff>66675</xdr:rowOff>
    </xdr:to>
    <xdr:pic>
      <xdr:nvPicPr>
        <xdr:cNvPr id="513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6275" y="5743575"/>
          <a:ext cx="1866900" cy="1238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447675</xdr:colOff>
      <xdr:row>55</xdr:row>
      <xdr:rowOff>114300</xdr:rowOff>
    </xdr:from>
    <xdr:to>
      <xdr:col>7</xdr:col>
      <xdr:colOff>495300</xdr:colOff>
      <xdr:row>60</xdr:row>
      <xdr:rowOff>57150</xdr:rowOff>
    </xdr:to>
    <xdr:pic>
      <xdr:nvPicPr>
        <xdr:cNvPr id="513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86075" y="5734050"/>
          <a:ext cx="1876425" cy="7524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71</xdr:row>
      <xdr:rowOff>47625</xdr:rowOff>
    </xdr:from>
    <xdr:to>
      <xdr:col>7</xdr:col>
      <xdr:colOff>590550</xdr:colOff>
      <xdr:row>79</xdr:row>
      <xdr:rowOff>19050</xdr:rowOff>
    </xdr:to>
    <xdr:pic>
      <xdr:nvPicPr>
        <xdr:cNvPr id="513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7700" y="11753850"/>
          <a:ext cx="4210050" cy="1266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</xdr:colOff>
      <xdr:row>75</xdr:row>
      <xdr:rowOff>38100</xdr:rowOff>
    </xdr:from>
    <xdr:to>
      <xdr:col>4</xdr:col>
      <xdr:colOff>66675</xdr:colOff>
      <xdr:row>79</xdr:row>
      <xdr:rowOff>152399</xdr:rowOff>
    </xdr:to>
    <xdr:sp macro="" textlink="">
      <xdr:nvSpPr>
        <xdr:cNvPr id="13" name="Ovál 12"/>
        <xdr:cNvSpPr/>
      </xdr:nvSpPr>
      <xdr:spPr>
        <a:xfrm>
          <a:off x="419100" y="12392025"/>
          <a:ext cx="2085975" cy="761999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4</xdr:col>
      <xdr:colOff>266700</xdr:colOff>
      <xdr:row>75</xdr:row>
      <xdr:rowOff>38100</xdr:rowOff>
    </xdr:from>
    <xdr:to>
      <xdr:col>7</xdr:col>
      <xdr:colOff>523875</xdr:colOff>
      <xdr:row>79</xdr:row>
      <xdr:rowOff>152399</xdr:rowOff>
    </xdr:to>
    <xdr:sp macro="" textlink="">
      <xdr:nvSpPr>
        <xdr:cNvPr id="15" name="Ovál 14"/>
        <xdr:cNvSpPr/>
      </xdr:nvSpPr>
      <xdr:spPr>
        <a:xfrm>
          <a:off x="2705100" y="12392025"/>
          <a:ext cx="2085975" cy="761999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 editAs="oneCell">
    <xdr:from>
      <xdr:col>9</xdr:col>
      <xdr:colOff>361950</xdr:colOff>
      <xdr:row>83</xdr:row>
      <xdr:rowOff>0</xdr:rowOff>
    </xdr:from>
    <xdr:to>
      <xdr:col>11</xdr:col>
      <xdr:colOff>476250</xdr:colOff>
      <xdr:row>84</xdr:row>
      <xdr:rowOff>19050</xdr:rowOff>
    </xdr:to>
    <xdr:pic>
      <xdr:nvPicPr>
        <xdr:cNvPr id="1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48350" y="13649325"/>
          <a:ext cx="1333500" cy="20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476250</xdr:colOff>
      <xdr:row>95</xdr:row>
      <xdr:rowOff>57150</xdr:rowOff>
    </xdr:from>
    <xdr:to>
      <xdr:col>21</xdr:col>
      <xdr:colOff>76200</xdr:colOff>
      <xdr:row>129</xdr:row>
      <xdr:rowOff>180975</xdr:rowOff>
    </xdr:to>
    <xdr:pic>
      <xdr:nvPicPr>
        <xdr:cNvPr id="514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0" y="15192375"/>
          <a:ext cx="12401550" cy="56864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209551</xdr:colOff>
      <xdr:row>99</xdr:row>
      <xdr:rowOff>1</xdr:rowOff>
    </xdr:from>
    <xdr:to>
      <xdr:col>21</xdr:col>
      <xdr:colOff>85725</xdr:colOff>
      <xdr:row>108</xdr:row>
      <xdr:rowOff>0</xdr:rowOff>
    </xdr:to>
    <xdr:sp macro="" textlink="">
      <xdr:nvSpPr>
        <xdr:cNvPr id="18" name="Ovál 17"/>
        <xdr:cNvSpPr/>
      </xdr:nvSpPr>
      <xdr:spPr>
        <a:xfrm>
          <a:off x="10572751" y="16268701"/>
          <a:ext cx="2314574" cy="1457324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 editAs="oneCell">
    <xdr:from>
      <xdr:col>0</xdr:col>
      <xdr:colOff>600075</xdr:colOff>
      <xdr:row>142</xdr:row>
      <xdr:rowOff>0</xdr:rowOff>
    </xdr:from>
    <xdr:to>
      <xdr:col>16</xdr:col>
      <xdr:colOff>428625</xdr:colOff>
      <xdr:row>179</xdr:row>
      <xdr:rowOff>0</xdr:rowOff>
    </xdr:to>
    <xdr:pic>
      <xdr:nvPicPr>
        <xdr:cNvPr id="514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0075" y="22517100"/>
          <a:ext cx="9582150" cy="5991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18</xdr:col>
      <xdr:colOff>0</xdr:colOff>
      <xdr:row>216</xdr:row>
      <xdr:rowOff>28575</xdr:rowOff>
    </xdr:to>
    <xdr:pic>
      <xdr:nvPicPr>
        <xdr:cNvPr id="5146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9600" y="30289500"/>
          <a:ext cx="10363200" cy="4295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226</xdr:row>
      <xdr:rowOff>38100</xdr:rowOff>
    </xdr:from>
    <xdr:to>
      <xdr:col>4</xdr:col>
      <xdr:colOff>85725</xdr:colOff>
      <xdr:row>233</xdr:row>
      <xdr:rowOff>38100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57225" y="37357050"/>
          <a:ext cx="1866900" cy="1333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371475</xdr:colOff>
      <xdr:row>227</xdr:row>
      <xdr:rowOff>47625</xdr:rowOff>
    </xdr:from>
    <xdr:to>
      <xdr:col>4</xdr:col>
      <xdr:colOff>142875</xdr:colOff>
      <xdr:row>228</xdr:row>
      <xdr:rowOff>180975</xdr:rowOff>
    </xdr:to>
    <xdr:sp macro="" textlink="">
      <xdr:nvSpPr>
        <xdr:cNvPr id="20" name="Ovál 19"/>
        <xdr:cNvSpPr/>
      </xdr:nvSpPr>
      <xdr:spPr>
        <a:xfrm>
          <a:off x="1590675" y="37557075"/>
          <a:ext cx="990600" cy="32385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4</xdr:col>
      <xdr:colOff>142875</xdr:colOff>
      <xdr:row>224</xdr:row>
      <xdr:rowOff>47625</xdr:rowOff>
    </xdr:from>
    <xdr:to>
      <xdr:col>12</xdr:col>
      <xdr:colOff>19050</xdr:colOff>
      <xdr:row>228</xdr:row>
      <xdr:rowOff>19050</xdr:rowOff>
    </xdr:to>
    <xdr:cxnSp macro="">
      <xdr:nvCxnSpPr>
        <xdr:cNvPr id="22" name="Rovná spojovacia šípka 21"/>
        <xdr:cNvCxnSpPr>
          <a:endCxn id="20" idx="6"/>
        </xdr:cNvCxnSpPr>
      </xdr:nvCxnSpPr>
      <xdr:spPr>
        <a:xfrm flipH="1">
          <a:off x="2581275" y="36985575"/>
          <a:ext cx="4752975" cy="733425"/>
        </a:xfrm>
        <a:prstGeom prst="straightConnector1">
          <a:avLst/>
        </a:prstGeom>
        <a:ln w="15875">
          <a:solidFill>
            <a:srgbClr val="C0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31</xdr:row>
      <xdr:rowOff>0</xdr:rowOff>
    </xdr:from>
    <xdr:to>
      <xdr:col>35</xdr:col>
      <xdr:colOff>286023</xdr:colOff>
      <xdr:row>45</xdr:row>
      <xdr:rowOff>71096</xdr:rowOff>
    </xdr:to>
    <xdr:pic>
      <xdr:nvPicPr>
        <xdr:cNvPr id="4160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6625" y="6477000"/>
          <a:ext cx="1952898" cy="2738096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0</xdr:colOff>
      <xdr:row>31</xdr:row>
      <xdr:rowOff>0</xdr:rowOff>
    </xdr:from>
    <xdr:to>
      <xdr:col>29</xdr:col>
      <xdr:colOff>286023</xdr:colOff>
      <xdr:row>45</xdr:row>
      <xdr:rowOff>71096</xdr:rowOff>
    </xdr:to>
    <xdr:pic>
      <xdr:nvPicPr>
        <xdr:cNvPr id="4158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6477000"/>
          <a:ext cx="1952898" cy="2738096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31</xdr:row>
      <xdr:rowOff>0</xdr:rowOff>
    </xdr:from>
    <xdr:to>
      <xdr:col>23</xdr:col>
      <xdr:colOff>286023</xdr:colOff>
      <xdr:row>45</xdr:row>
      <xdr:rowOff>639</xdr:rowOff>
    </xdr:to>
    <xdr:pic>
      <xdr:nvPicPr>
        <xdr:cNvPr id="4156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91325" y="6477000"/>
          <a:ext cx="1952898" cy="266666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17</xdr:col>
      <xdr:colOff>286023</xdr:colOff>
      <xdr:row>45</xdr:row>
      <xdr:rowOff>639</xdr:rowOff>
    </xdr:to>
    <xdr:pic>
      <xdr:nvPicPr>
        <xdr:cNvPr id="4154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38675" y="6477000"/>
          <a:ext cx="1952898" cy="266666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11</xdr:col>
      <xdr:colOff>286023</xdr:colOff>
      <xdr:row>45</xdr:row>
      <xdr:rowOff>639</xdr:rowOff>
    </xdr:to>
    <xdr:pic>
      <xdr:nvPicPr>
        <xdr:cNvPr id="4152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86025" y="6477000"/>
          <a:ext cx="1952898" cy="2666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5</xdr:col>
      <xdr:colOff>290786</xdr:colOff>
      <xdr:row>45</xdr:row>
      <xdr:rowOff>639</xdr:rowOff>
    </xdr:to>
    <xdr:pic>
      <xdr:nvPicPr>
        <xdr:cNvPr id="4150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33375" y="6477000"/>
          <a:ext cx="1957661" cy="2666667"/>
        </a:xfrm>
        <a:prstGeom prst="rect">
          <a:avLst/>
        </a:prstGeom>
        <a:noFill/>
      </xdr:spPr>
    </xdr:pic>
    <xdr:clientData/>
  </xdr:twoCellAnchor>
  <xdr:oneCellAnchor>
    <xdr:from>
      <xdr:col>4</xdr:col>
      <xdr:colOff>44972</xdr:colOff>
      <xdr:row>40</xdr:row>
      <xdr:rowOff>134280</xdr:rowOff>
    </xdr:from>
    <xdr:ext cx="326308" cy="217560"/>
    <xdr:sp macro="" textlink="">
      <xdr:nvSpPr>
        <xdr:cNvPr id="26" name="BlokTextu 25"/>
        <xdr:cNvSpPr txBox="1"/>
      </xdr:nvSpPr>
      <xdr:spPr>
        <a:xfrm>
          <a:off x="1517459" y="8283987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M1</a:t>
          </a:r>
        </a:p>
      </xdr:txBody>
    </xdr:sp>
    <xdr:clientData/>
  </xdr:oneCellAnchor>
  <xdr:oneCellAnchor>
    <xdr:from>
      <xdr:col>9</xdr:col>
      <xdr:colOff>369017</xdr:colOff>
      <xdr:row>40</xdr:row>
      <xdr:rowOff>156870</xdr:rowOff>
    </xdr:from>
    <xdr:ext cx="326308" cy="217560"/>
    <xdr:sp macro="" textlink="">
      <xdr:nvSpPr>
        <xdr:cNvPr id="27" name="BlokTextu 26"/>
        <xdr:cNvSpPr txBox="1"/>
      </xdr:nvSpPr>
      <xdr:spPr>
        <a:xfrm>
          <a:off x="3605573" y="8306577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M2</a:t>
          </a:r>
        </a:p>
      </xdr:txBody>
    </xdr:sp>
    <xdr:clientData/>
  </xdr:oneCellAnchor>
  <xdr:oneCellAnchor>
    <xdr:from>
      <xdr:col>15</xdr:col>
      <xdr:colOff>369336</xdr:colOff>
      <xdr:row>40</xdr:row>
      <xdr:rowOff>174949</xdr:rowOff>
    </xdr:from>
    <xdr:ext cx="326308" cy="217560"/>
    <xdr:sp macro="" textlink="">
      <xdr:nvSpPr>
        <xdr:cNvPr id="28" name="BlokTextu 27"/>
        <xdr:cNvSpPr txBox="1"/>
      </xdr:nvSpPr>
      <xdr:spPr>
        <a:xfrm>
          <a:off x="5749017" y="8324656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M3</a:t>
          </a:r>
        </a:p>
      </xdr:txBody>
    </xdr:sp>
    <xdr:clientData/>
  </xdr:oneCellAnchor>
  <xdr:oneCellAnchor>
    <xdr:from>
      <xdr:col>21</xdr:col>
      <xdr:colOff>364478</xdr:colOff>
      <xdr:row>40</xdr:row>
      <xdr:rowOff>174949</xdr:rowOff>
    </xdr:from>
    <xdr:ext cx="326308" cy="217560"/>
    <xdr:sp macro="" textlink="">
      <xdr:nvSpPr>
        <xdr:cNvPr id="29" name="BlokTextu 28"/>
        <xdr:cNvSpPr txBox="1"/>
      </xdr:nvSpPr>
      <xdr:spPr>
        <a:xfrm>
          <a:off x="7887284" y="8324656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M4</a:t>
          </a:r>
        </a:p>
      </xdr:txBody>
    </xdr:sp>
    <xdr:clientData/>
  </xdr:oneCellAnchor>
  <xdr:oneCellAnchor>
    <xdr:from>
      <xdr:col>27</xdr:col>
      <xdr:colOff>364477</xdr:colOff>
      <xdr:row>40</xdr:row>
      <xdr:rowOff>155509</xdr:rowOff>
    </xdr:from>
    <xdr:ext cx="326308" cy="217560"/>
    <xdr:sp macro="" textlink="">
      <xdr:nvSpPr>
        <xdr:cNvPr id="30" name="BlokTextu 29"/>
        <xdr:cNvSpPr txBox="1"/>
      </xdr:nvSpPr>
      <xdr:spPr>
        <a:xfrm>
          <a:off x="10030408" y="8305216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M5</a:t>
          </a:r>
        </a:p>
      </xdr:txBody>
    </xdr:sp>
    <xdr:clientData/>
  </xdr:oneCellAnchor>
  <xdr:oneCellAnchor>
    <xdr:from>
      <xdr:col>33</xdr:col>
      <xdr:colOff>359618</xdr:colOff>
      <xdr:row>40</xdr:row>
      <xdr:rowOff>111771</xdr:rowOff>
    </xdr:from>
    <xdr:ext cx="326308" cy="217560"/>
    <xdr:sp macro="" textlink="">
      <xdr:nvSpPr>
        <xdr:cNvPr id="31" name="BlokTextu 30"/>
        <xdr:cNvSpPr txBox="1"/>
      </xdr:nvSpPr>
      <xdr:spPr>
        <a:xfrm>
          <a:off x="12168674" y="8261478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M6</a:t>
          </a:r>
        </a:p>
      </xdr:txBody>
    </xdr:sp>
    <xdr:clientData/>
  </xdr:oneCellAnchor>
  <xdr:twoCellAnchor editAs="oneCell">
    <xdr:from>
      <xdr:col>19</xdr:col>
      <xdr:colOff>142875</xdr:colOff>
      <xdr:row>4</xdr:row>
      <xdr:rowOff>0</xdr:rowOff>
    </xdr:from>
    <xdr:to>
      <xdr:col>26</xdr:col>
      <xdr:colOff>220636</xdr:colOff>
      <xdr:row>10</xdr:row>
      <xdr:rowOff>142714</xdr:rowOff>
    </xdr:to>
    <xdr:pic>
      <xdr:nvPicPr>
        <xdr:cNvPr id="4136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0" y="381000"/>
          <a:ext cx="2754286" cy="128571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142875</xdr:colOff>
      <xdr:row>4</xdr:row>
      <xdr:rowOff>0</xdr:rowOff>
    </xdr:from>
    <xdr:to>
      <xdr:col>8</xdr:col>
      <xdr:colOff>209207</xdr:colOff>
      <xdr:row>10</xdr:row>
      <xdr:rowOff>142714</xdr:rowOff>
    </xdr:to>
    <xdr:pic>
      <xdr:nvPicPr>
        <xdr:cNvPr id="4140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0" y="381000"/>
          <a:ext cx="2742857" cy="128571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142875</xdr:colOff>
      <xdr:row>4</xdr:row>
      <xdr:rowOff>0</xdr:rowOff>
    </xdr:from>
    <xdr:to>
      <xdr:col>17</xdr:col>
      <xdr:colOff>11086</xdr:colOff>
      <xdr:row>10</xdr:row>
      <xdr:rowOff>142714</xdr:rowOff>
    </xdr:to>
    <xdr:pic>
      <xdr:nvPicPr>
        <xdr:cNvPr id="4142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05250" y="381000"/>
          <a:ext cx="2754286" cy="128571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142875</xdr:colOff>
      <xdr:row>15</xdr:row>
      <xdr:rowOff>0</xdr:rowOff>
    </xdr:from>
    <xdr:to>
      <xdr:col>8</xdr:col>
      <xdr:colOff>220636</xdr:colOff>
      <xdr:row>21</xdr:row>
      <xdr:rowOff>142714</xdr:rowOff>
    </xdr:to>
    <xdr:pic>
      <xdr:nvPicPr>
        <xdr:cNvPr id="4144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76250" y="2476500"/>
          <a:ext cx="2754286" cy="1285714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142875</xdr:colOff>
      <xdr:row>15</xdr:row>
      <xdr:rowOff>0</xdr:rowOff>
    </xdr:from>
    <xdr:to>
      <xdr:col>26</xdr:col>
      <xdr:colOff>220636</xdr:colOff>
      <xdr:row>21</xdr:row>
      <xdr:rowOff>142714</xdr:rowOff>
    </xdr:to>
    <xdr:pic>
      <xdr:nvPicPr>
        <xdr:cNvPr id="4146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334250" y="2476500"/>
          <a:ext cx="2754286" cy="128571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142875</xdr:colOff>
      <xdr:row>15</xdr:row>
      <xdr:rowOff>0</xdr:rowOff>
    </xdr:from>
    <xdr:to>
      <xdr:col>17</xdr:col>
      <xdr:colOff>11086</xdr:colOff>
      <xdr:row>21</xdr:row>
      <xdr:rowOff>142714</xdr:rowOff>
    </xdr:to>
    <xdr:pic>
      <xdr:nvPicPr>
        <xdr:cNvPr id="4148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905250" y="2476500"/>
          <a:ext cx="2754286" cy="1285714"/>
        </a:xfrm>
        <a:prstGeom prst="rect">
          <a:avLst/>
        </a:prstGeom>
        <a:noFill/>
      </xdr:spPr>
    </xdr:pic>
    <xdr:clientData/>
  </xdr:twoCellAnchor>
  <xdr:oneCellAnchor>
    <xdr:from>
      <xdr:col>33</xdr:col>
      <xdr:colOff>283543</xdr:colOff>
      <xdr:row>41</xdr:row>
      <xdr:rowOff>57150</xdr:rowOff>
    </xdr:from>
    <xdr:ext cx="307007" cy="217560"/>
    <xdr:sp macro="" textlink="">
      <xdr:nvSpPr>
        <xdr:cNvPr id="46" name="BlokTextu 45"/>
        <xdr:cNvSpPr txBox="1"/>
      </xdr:nvSpPr>
      <xdr:spPr>
        <a:xfrm>
          <a:off x="12142168" y="8439150"/>
          <a:ext cx="30700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x 6</a:t>
          </a:r>
        </a:p>
      </xdr:txBody>
    </xdr:sp>
    <xdr:clientData/>
  </xdr:oneCellAnchor>
  <xdr:oneCellAnchor>
    <xdr:from>
      <xdr:col>27</xdr:col>
      <xdr:colOff>283543</xdr:colOff>
      <xdr:row>41</xdr:row>
      <xdr:rowOff>114300</xdr:rowOff>
    </xdr:from>
    <xdr:ext cx="307007" cy="217560"/>
    <xdr:sp macro="" textlink="">
      <xdr:nvSpPr>
        <xdr:cNvPr id="47" name="BlokTextu 46"/>
        <xdr:cNvSpPr txBox="1"/>
      </xdr:nvSpPr>
      <xdr:spPr>
        <a:xfrm>
          <a:off x="9989518" y="8496300"/>
          <a:ext cx="30700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x 5</a:t>
          </a:r>
        </a:p>
      </xdr:txBody>
    </xdr:sp>
    <xdr:clientData/>
  </xdr:oneCellAnchor>
  <xdr:oneCellAnchor>
    <xdr:from>
      <xdr:col>21</xdr:col>
      <xdr:colOff>283543</xdr:colOff>
      <xdr:row>41</xdr:row>
      <xdr:rowOff>123825</xdr:rowOff>
    </xdr:from>
    <xdr:ext cx="307007" cy="217560"/>
    <xdr:sp macro="" textlink="">
      <xdr:nvSpPr>
        <xdr:cNvPr id="48" name="BlokTextu 47"/>
        <xdr:cNvSpPr txBox="1"/>
      </xdr:nvSpPr>
      <xdr:spPr>
        <a:xfrm>
          <a:off x="7836868" y="8505825"/>
          <a:ext cx="30700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x 4</a:t>
          </a:r>
        </a:p>
      </xdr:txBody>
    </xdr:sp>
    <xdr:clientData/>
  </xdr:oneCellAnchor>
  <xdr:oneCellAnchor>
    <xdr:from>
      <xdr:col>15</xdr:col>
      <xdr:colOff>293068</xdr:colOff>
      <xdr:row>41</xdr:row>
      <xdr:rowOff>125340</xdr:rowOff>
    </xdr:from>
    <xdr:ext cx="307007" cy="217560"/>
    <xdr:sp macro="" textlink="">
      <xdr:nvSpPr>
        <xdr:cNvPr id="49" name="BlokTextu 48"/>
        <xdr:cNvSpPr txBox="1"/>
      </xdr:nvSpPr>
      <xdr:spPr>
        <a:xfrm>
          <a:off x="5693743" y="8507340"/>
          <a:ext cx="30700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x 3</a:t>
          </a:r>
        </a:p>
      </xdr:txBody>
    </xdr:sp>
    <xdr:clientData/>
  </xdr:oneCellAnchor>
  <xdr:oneCellAnchor>
    <xdr:from>
      <xdr:col>9</xdr:col>
      <xdr:colOff>283543</xdr:colOff>
      <xdr:row>41</xdr:row>
      <xdr:rowOff>114300</xdr:rowOff>
    </xdr:from>
    <xdr:ext cx="307007" cy="217560"/>
    <xdr:sp macro="" textlink="">
      <xdr:nvSpPr>
        <xdr:cNvPr id="50" name="BlokTextu 49"/>
        <xdr:cNvSpPr txBox="1"/>
      </xdr:nvSpPr>
      <xdr:spPr>
        <a:xfrm>
          <a:off x="3531568" y="8496300"/>
          <a:ext cx="30700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x 2</a:t>
          </a:r>
        </a:p>
      </xdr:txBody>
    </xdr:sp>
    <xdr:clientData/>
  </xdr:oneCellAnchor>
  <xdr:oneCellAnchor>
    <xdr:from>
      <xdr:col>3</xdr:col>
      <xdr:colOff>274018</xdr:colOff>
      <xdr:row>41</xdr:row>
      <xdr:rowOff>95250</xdr:rowOff>
    </xdr:from>
    <xdr:ext cx="307007" cy="217560"/>
    <xdr:sp macro="" textlink="">
      <xdr:nvSpPr>
        <xdr:cNvPr id="51" name="BlokTextu 50"/>
        <xdr:cNvSpPr txBox="1"/>
      </xdr:nvSpPr>
      <xdr:spPr>
        <a:xfrm>
          <a:off x="1369393" y="8477250"/>
          <a:ext cx="30700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x 1</a:t>
          </a:r>
        </a:p>
      </xdr:txBody>
    </xdr:sp>
    <xdr:clientData/>
  </xdr:oneCellAnchor>
  <xdr:twoCellAnchor editAs="oneCell">
    <xdr:from>
      <xdr:col>1</xdr:col>
      <xdr:colOff>38102</xdr:colOff>
      <xdr:row>48</xdr:row>
      <xdr:rowOff>90219</xdr:rowOff>
    </xdr:from>
    <xdr:to>
      <xdr:col>4</xdr:col>
      <xdr:colOff>19200</xdr:colOff>
      <xdr:row>54</xdr:row>
      <xdr:rowOff>104668</xdr:rowOff>
    </xdr:to>
    <xdr:pic>
      <xdr:nvPicPr>
        <xdr:cNvPr id="4195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71477" y="9805719"/>
          <a:ext cx="1057423" cy="1157449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38102</xdr:colOff>
      <xdr:row>48</xdr:row>
      <xdr:rowOff>90219</xdr:rowOff>
    </xdr:from>
    <xdr:to>
      <xdr:col>10</xdr:col>
      <xdr:colOff>19200</xdr:colOff>
      <xdr:row>54</xdr:row>
      <xdr:rowOff>104668</xdr:rowOff>
    </xdr:to>
    <xdr:pic>
      <xdr:nvPicPr>
        <xdr:cNvPr id="4197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24127" y="9805719"/>
          <a:ext cx="1057423" cy="1157449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38102</xdr:colOff>
      <xdr:row>48</xdr:row>
      <xdr:rowOff>90219</xdr:rowOff>
    </xdr:from>
    <xdr:to>
      <xdr:col>16</xdr:col>
      <xdr:colOff>19200</xdr:colOff>
      <xdr:row>54</xdr:row>
      <xdr:rowOff>104668</xdr:rowOff>
    </xdr:to>
    <xdr:pic>
      <xdr:nvPicPr>
        <xdr:cNvPr id="3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676777" y="9805719"/>
          <a:ext cx="1057423" cy="1157449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38102</xdr:colOff>
      <xdr:row>48</xdr:row>
      <xdr:rowOff>90219</xdr:rowOff>
    </xdr:from>
    <xdr:to>
      <xdr:col>22</xdr:col>
      <xdr:colOff>19200</xdr:colOff>
      <xdr:row>54</xdr:row>
      <xdr:rowOff>104668</xdr:rowOff>
    </xdr:to>
    <xdr:pic>
      <xdr:nvPicPr>
        <xdr:cNvPr id="33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829427" y="9805719"/>
          <a:ext cx="1057423" cy="1157449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38102</xdr:colOff>
      <xdr:row>48</xdr:row>
      <xdr:rowOff>90219</xdr:rowOff>
    </xdr:from>
    <xdr:to>
      <xdr:col>28</xdr:col>
      <xdr:colOff>19200</xdr:colOff>
      <xdr:row>54</xdr:row>
      <xdr:rowOff>104668</xdr:rowOff>
    </xdr:to>
    <xdr:pic>
      <xdr:nvPicPr>
        <xdr:cNvPr id="34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982077" y="9805719"/>
          <a:ext cx="1057423" cy="1157449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38102</xdr:colOff>
      <xdr:row>48</xdr:row>
      <xdr:rowOff>90219</xdr:rowOff>
    </xdr:from>
    <xdr:to>
      <xdr:col>34</xdr:col>
      <xdr:colOff>19200</xdr:colOff>
      <xdr:row>54</xdr:row>
      <xdr:rowOff>104668</xdr:rowOff>
    </xdr:to>
    <xdr:pic>
      <xdr:nvPicPr>
        <xdr:cNvPr id="3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134727" y="9805719"/>
          <a:ext cx="1057423" cy="1157449"/>
        </a:xfrm>
        <a:prstGeom prst="rect">
          <a:avLst/>
        </a:prstGeom>
        <a:noFill/>
      </xdr:spPr>
    </xdr:pic>
    <xdr:clientData/>
  </xdr:twoCellAnchor>
  <xdr:twoCellAnchor>
    <xdr:from>
      <xdr:col>2</xdr:col>
      <xdr:colOff>97194</xdr:colOff>
      <xdr:row>53</xdr:row>
      <xdr:rowOff>150651</xdr:rowOff>
    </xdr:from>
    <xdr:to>
      <xdr:col>4</xdr:col>
      <xdr:colOff>17610</xdr:colOff>
      <xdr:row>54</xdr:row>
      <xdr:rowOff>160133</xdr:rowOff>
    </xdr:to>
    <xdr:cxnSp macro="">
      <xdr:nvCxnSpPr>
        <xdr:cNvPr id="37" name="Rovná spojovacia šípka 36"/>
        <xdr:cNvCxnSpPr/>
      </xdr:nvCxnSpPr>
      <xdr:spPr>
        <a:xfrm flipH="1" flipV="1">
          <a:off x="811569" y="10195638"/>
          <a:ext cx="678528" cy="199010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84215</xdr:colOff>
      <xdr:row>50</xdr:row>
      <xdr:rowOff>185854</xdr:rowOff>
    </xdr:from>
    <xdr:to>
      <xdr:col>10</xdr:col>
      <xdr:colOff>4859</xdr:colOff>
      <xdr:row>54</xdr:row>
      <xdr:rowOff>160370</xdr:rowOff>
    </xdr:to>
    <xdr:cxnSp macro="">
      <xdr:nvCxnSpPr>
        <xdr:cNvPr id="43" name="Rovná spojovacia šípka 42"/>
        <xdr:cNvCxnSpPr/>
      </xdr:nvCxnSpPr>
      <xdr:spPr>
        <a:xfrm flipH="1" flipV="1">
          <a:off x="3077786" y="9662257"/>
          <a:ext cx="678757" cy="732628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84215</xdr:colOff>
      <xdr:row>50</xdr:row>
      <xdr:rowOff>188760</xdr:rowOff>
    </xdr:from>
    <xdr:to>
      <xdr:col>16</xdr:col>
      <xdr:colOff>19439</xdr:colOff>
      <xdr:row>54</xdr:row>
      <xdr:rowOff>165230</xdr:rowOff>
    </xdr:to>
    <xdr:cxnSp macro="">
      <xdr:nvCxnSpPr>
        <xdr:cNvPr id="44" name="Rovná spojovacia šípka 43"/>
        <xdr:cNvCxnSpPr/>
      </xdr:nvCxnSpPr>
      <xdr:spPr>
        <a:xfrm flipH="1" flipV="1">
          <a:off x="5356983" y="9665163"/>
          <a:ext cx="693336" cy="734582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87120</xdr:colOff>
      <xdr:row>51</xdr:row>
      <xdr:rowOff>2</xdr:rowOff>
    </xdr:from>
    <xdr:to>
      <xdr:col>22</xdr:col>
      <xdr:colOff>14579</xdr:colOff>
      <xdr:row>54</xdr:row>
      <xdr:rowOff>160370</xdr:rowOff>
    </xdr:to>
    <xdr:cxnSp macro="">
      <xdr:nvCxnSpPr>
        <xdr:cNvPr id="45" name="Rovná spojovacia šípka 44"/>
        <xdr:cNvCxnSpPr/>
      </xdr:nvCxnSpPr>
      <xdr:spPr>
        <a:xfrm flipH="1" flipV="1">
          <a:off x="7639084" y="9665933"/>
          <a:ext cx="685572" cy="728952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78408</xdr:colOff>
      <xdr:row>51</xdr:row>
      <xdr:rowOff>0</xdr:rowOff>
    </xdr:from>
    <xdr:to>
      <xdr:col>28</xdr:col>
      <xdr:colOff>9719</xdr:colOff>
      <xdr:row>54</xdr:row>
      <xdr:rowOff>155511</xdr:rowOff>
    </xdr:to>
    <xdr:cxnSp macro="">
      <xdr:nvCxnSpPr>
        <xdr:cNvPr id="52" name="Rovná spojovacia šípka 51"/>
        <xdr:cNvCxnSpPr/>
      </xdr:nvCxnSpPr>
      <xdr:spPr>
        <a:xfrm flipH="1" flipV="1">
          <a:off x="9909569" y="9665931"/>
          <a:ext cx="689423" cy="724095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87120</xdr:colOff>
      <xdr:row>50</xdr:row>
      <xdr:rowOff>185854</xdr:rowOff>
    </xdr:from>
    <xdr:to>
      <xdr:col>34</xdr:col>
      <xdr:colOff>19439</xdr:colOff>
      <xdr:row>54</xdr:row>
      <xdr:rowOff>160370</xdr:rowOff>
    </xdr:to>
    <xdr:cxnSp macro="">
      <xdr:nvCxnSpPr>
        <xdr:cNvPr id="53" name="Rovná spojovacia šípka 52"/>
        <xdr:cNvCxnSpPr/>
      </xdr:nvCxnSpPr>
      <xdr:spPr>
        <a:xfrm flipH="1" flipV="1">
          <a:off x="12197477" y="9662257"/>
          <a:ext cx="690431" cy="732628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64943</xdr:colOff>
      <xdr:row>44</xdr:row>
      <xdr:rowOff>147207</xdr:rowOff>
    </xdr:from>
    <xdr:to>
      <xdr:col>4</xdr:col>
      <xdr:colOff>17382</xdr:colOff>
      <xdr:row>45</xdr:row>
      <xdr:rowOff>163386</xdr:rowOff>
    </xdr:to>
    <xdr:cxnSp macro="">
      <xdr:nvCxnSpPr>
        <xdr:cNvPr id="63" name="Rovná spojovacia šípka 62"/>
        <xdr:cNvCxnSpPr/>
      </xdr:nvCxnSpPr>
      <xdr:spPr>
        <a:xfrm flipH="1" flipV="1">
          <a:off x="1163447" y="8559798"/>
          <a:ext cx="334829" cy="207374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290081</xdr:colOff>
      <xdr:row>42</xdr:row>
      <xdr:rowOff>90920</xdr:rowOff>
    </xdr:from>
    <xdr:to>
      <xdr:col>10</xdr:col>
      <xdr:colOff>24114</xdr:colOff>
      <xdr:row>45</xdr:row>
      <xdr:rowOff>165783</xdr:rowOff>
    </xdr:to>
    <xdr:cxnSp macro="">
      <xdr:nvCxnSpPr>
        <xdr:cNvPr id="64" name="Rovná spojovacia šípka 63"/>
        <xdr:cNvCxnSpPr/>
      </xdr:nvCxnSpPr>
      <xdr:spPr>
        <a:xfrm flipH="1" flipV="1">
          <a:off x="3286236" y="8066600"/>
          <a:ext cx="493622" cy="644555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220807</xdr:colOff>
      <xdr:row>40</xdr:row>
      <xdr:rowOff>47626</xdr:rowOff>
    </xdr:from>
    <xdr:to>
      <xdr:col>16</xdr:col>
      <xdr:colOff>33156</xdr:colOff>
      <xdr:row>45</xdr:row>
      <xdr:rowOff>162769</xdr:rowOff>
    </xdr:to>
    <xdr:cxnSp macro="">
      <xdr:nvCxnSpPr>
        <xdr:cNvPr id="65" name="Rovná spojovacia šípka 64"/>
        <xdr:cNvCxnSpPr/>
      </xdr:nvCxnSpPr>
      <xdr:spPr>
        <a:xfrm flipH="1" flipV="1">
          <a:off x="5498742" y="7643512"/>
          <a:ext cx="571938" cy="1064629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268433</xdr:colOff>
      <xdr:row>38</xdr:row>
      <xdr:rowOff>25978</xdr:rowOff>
    </xdr:from>
    <xdr:to>
      <xdr:col>22</xdr:col>
      <xdr:colOff>24114</xdr:colOff>
      <xdr:row>45</xdr:row>
      <xdr:rowOff>165783</xdr:rowOff>
    </xdr:to>
    <xdr:cxnSp macro="">
      <xdr:nvCxnSpPr>
        <xdr:cNvPr id="66" name="Rovná spojovacia šípka 65"/>
        <xdr:cNvCxnSpPr/>
      </xdr:nvCxnSpPr>
      <xdr:spPr>
        <a:xfrm flipH="1" flipV="1">
          <a:off x="7828148" y="7242070"/>
          <a:ext cx="515270" cy="1469085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268432</xdr:colOff>
      <xdr:row>35</xdr:row>
      <xdr:rowOff>181842</xdr:rowOff>
    </xdr:from>
    <xdr:to>
      <xdr:col>28</xdr:col>
      <xdr:colOff>30142</xdr:colOff>
      <xdr:row>45</xdr:row>
      <xdr:rowOff>162769</xdr:rowOff>
    </xdr:to>
    <xdr:cxnSp macro="">
      <xdr:nvCxnSpPr>
        <xdr:cNvPr id="67" name="Rovná spojovacia šípka 66"/>
        <xdr:cNvCxnSpPr/>
      </xdr:nvCxnSpPr>
      <xdr:spPr>
        <a:xfrm flipH="1" flipV="1">
          <a:off x="10109927" y="6828242"/>
          <a:ext cx="521299" cy="1879899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141670</xdr:colOff>
      <xdr:row>33</xdr:row>
      <xdr:rowOff>129612</xdr:rowOff>
    </xdr:from>
    <xdr:to>
      <xdr:col>34</xdr:col>
      <xdr:colOff>24114</xdr:colOff>
      <xdr:row>45</xdr:row>
      <xdr:rowOff>168799</xdr:rowOff>
    </xdr:to>
    <xdr:cxnSp macro="">
      <xdr:nvCxnSpPr>
        <xdr:cNvPr id="68" name="Rovná spojovacia šípka 67"/>
        <xdr:cNvCxnSpPr/>
      </xdr:nvCxnSpPr>
      <xdr:spPr>
        <a:xfrm flipH="1" flipV="1">
          <a:off x="12264945" y="6396218"/>
          <a:ext cx="642033" cy="2317953"/>
        </a:xfrm>
        <a:prstGeom prst="straightConnector1">
          <a:avLst/>
        </a:prstGeom>
        <a:ln>
          <a:solidFill>
            <a:srgbClr val="006600"/>
          </a:solidFill>
          <a:headEnd type="oval" w="sm" len="sm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257175</xdr:colOff>
      <xdr:row>42</xdr:row>
      <xdr:rowOff>85725</xdr:rowOff>
    </xdr:from>
    <xdr:ext cx="326308" cy="217560"/>
    <xdr:sp macro="" textlink="">
      <xdr:nvSpPr>
        <xdr:cNvPr id="76" name="BlokTextu 75"/>
        <xdr:cNvSpPr txBox="1"/>
      </xdr:nvSpPr>
      <xdr:spPr>
        <a:xfrm>
          <a:off x="590550" y="8086725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M1</a:t>
          </a:r>
        </a:p>
      </xdr:txBody>
    </xdr:sp>
    <xdr:clientData/>
  </xdr:oneCellAnchor>
  <xdr:oneCellAnchor>
    <xdr:from>
      <xdr:col>7</xdr:col>
      <xdr:colOff>285750</xdr:colOff>
      <xdr:row>40</xdr:row>
      <xdr:rowOff>85725</xdr:rowOff>
    </xdr:from>
    <xdr:ext cx="326308" cy="217560"/>
    <xdr:sp macro="" textlink="">
      <xdr:nvSpPr>
        <xdr:cNvPr id="77" name="BlokTextu 76"/>
        <xdr:cNvSpPr txBox="1"/>
      </xdr:nvSpPr>
      <xdr:spPr>
        <a:xfrm>
          <a:off x="2905125" y="7705725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M2</a:t>
          </a:r>
        </a:p>
      </xdr:txBody>
    </xdr:sp>
    <xdr:clientData/>
  </xdr:oneCellAnchor>
  <xdr:oneCellAnchor>
    <xdr:from>
      <xdr:col>19</xdr:col>
      <xdr:colOff>257175</xdr:colOff>
      <xdr:row>36</xdr:row>
      <xdr:rowOff>66675</xdr:rowOff>
    </xdr:from>
    <xdr:ext cx="326308" cy="217560"/>
    <xdr:sp macro="" textlink="">
      <xdr:nvSpPr>
        <xdr:cNvPr id="79" name="BlokTextu 78"/>
        <xdr:cNvSpPr txBox="1"/>
      </xdr:nvSpPr>
      <xdr:spPr>
        <a:xfrm>
          <a:off x="7448550" y="6924675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M4</a:t>
          </a:r>
        </a:p>
      </xdr:txBody>
    </xdr:sp>
    <xdr:clientData/>
  </xdr:oneCellAnchor>
  <xdr:oneCellAnchor>
    <xdr:from>
      <xdr:col>13</xdr:col>
      <xdr:colOff>276225</xdr:colOff>
      <xdr:row>38</xdr:row>
      <xdr:rowOff>76200</xdr:rowOff>
    </xdr:from>
    <xdr:ext cx="326308" cy="217560"/>
    <xdr:sp macro="" textlink="">
      <xdr:nvSpPr>
        <xdr:cNvPr id="80" name="BlokTextu 79"/>
        <xdr:cNvSpPr txBox="1"/>
      </xdr:nvSpPr>
      <xdr:spPr>
        <a:xfrm>
          <a:off x="5181600" y="7315200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M3</a:t>
          </a:r>
        </a:p>
      </xdr:txBody>
    </xdr:sp>
    <xdr:clientData/>
  </xdr:oneCellAnchor>
  <xdr:oneCellAnchor>
    <xdr:from>
      <xdr:col>25</xdr:col>
      <xdr:colOff>257175</xdr:colOff>
      <xdr:row>34</xdr:row>
      <xdr:rowOff>19050</xdr:rowOff>
    </xdr:from>
    <xdr:ext cx="326308" cy="217560"/>
    <xdr:sp macro="" textlink="">
      <xdr:nvSpPr>
        <xdr:cNvPr id="81" name="BlokTextu 80"/>
        <xdr:cNvSpPr txBox="1"/>
      </xdr:nvSpPr>
      <xdr:spPr>
        <a:xfrm>
          <a:off x="9734550" y="6496050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M5</a:t>
          </a:r>
        </a:p>
      </xdr:txBody>
    </xdr:sp>
    <xdr:clientData/>
  </xdr:oneCellAnchor>
  <xdr:oneCellAnchor>
    <xdr:from>
      <xdr:col>31</xdr:col>
      <xdr:colOff>247650</xdr:colOff>
      <xdr:row>31</xdr:row>
      <xdr:rowOff>171450</xdr:rowOff>
    </xdr:from>
    <xdr:ext cx="326308" cy="217560"/>
    <xdr:sp macro="" textlink="">
      <xdr:nvSpPr>
        <xdr:cNvPr id="82" name="BlokTextu 81"/>
        <xdr:cNvSpPr txBox="1"/>
      </xdr:nvSpPr>
      <xdr:spPr>
        <a:xfrm>
          <a:off x="12011025" y="6076950"/>
          <a:ext cx="32630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800" b="1"/>
            <a:t>M6</a:t>
          </a:r>
        </a:p>
      </xdr:txBody>
    </xdr:sp>
    <xdr:clientData/>
  </xdr:oneCellAnchor>
  <xdr:twoCellAnchor editAs="oneCell">
    <xdr:from>
      <xdr:col>29</xdr:col>
      <xdr:colOff>379577</xdr:colOff>
      <xdr:row>0</xdr:row>
      <xdr:rowOff>163437</xdr:rowOff>
    </xdr:from>
    <xdr:to>
      <xdr:col>34</xdr:col>
      <xdr:colOff>590549</xdr:colOff>
      <xdr:row>29</xdr:row>
      <xdr:rowOff>0</xdr:rowOff>
    </xdr:to>
    <xdr:pic>
      <xdr:nvPicPr>
        <xdr:cNvPr id="4326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16200000">
          <a:off x="9606007" y="1957432"/>
          <a:ext cx="5503938" cy="191594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22</xdr:col>
      <xdr:colOff>0</xdr:colOff>
      <xdr:row>2</xdr:row>
      <xdr:rowOff>108000</xdr:rowOff>
    </xdr:to>
    <xdr:sp macro="" textlink="">
      <xdr:nvSpPr>
        <xdr:cNvPr id="134" name="Obdĺžnik 133"/>
        <xdr:cNvSpPr/>
      </xdr:nvSpPr>
      <xdr:spPr>
        <a:xfrm>
          <a:off x="4191000" y="381000"/>
          <a:ext cx="3400425" cy="108000"/>
        </a:xfrm>
        <a:prstGeom prst="rect">
          <a:avLst/>
        </a:prstGeom>
        <a:blipFill>
          <a:blip xmlns:r="http://schemas.openxmlformats.org/officeDocument/2006/relationships" r:embed="rId1" cstate="print"/>
          <a:tile tx="0" ty="0" sx="100000" sy="100000" flip="none" algn="tl"/>
        </a:blip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23</xdr:col>
      <xdr:colOff>0</xdr:colOff>
      <xdr:row>3</xdr:row>
      <xdr:rowOff>0</xdr:rowOff>
    </xdr:from>
    <xdr:to>
      <xdr:col>23</xdr:col>
      <xdr:colOff>123825</xdr:colOff>
      <xdr:row>8</xdr:row>
      <xdr:rowOff>0</xdr:rowOff>
    </xdr:to>
    <xdr:sp macro="" textlink="">
      <xdr:nvSpPr>
        <xdr:cNvPr id="2" name="Obdĺžnik 1"/>
        <xdr:cNvSpPr/>
      </xdr:nvSpPr>
      <xdr:spPr>
        <a:xfrm>
          <a:off x="9144000" y="571500"/>
          <a:ext cx="123825" cy="952500"/>
        </a:xfrm>
        <a:prstGeom prst="rect">
          <a:avLst/>
        </a:prstGeom>
        <a:blipFill>
          <a:blip xmlns:r="http://schemas.openxmlformats.org/officeDocument/2006/relationships" r:embed="rId2" cstate="print"/>
          <a:tile tx="0" ty="0" sx="100000" sy="100000" flip="none" algn="tl"/>
        </a:blip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123825</xdr:colOff>
      <xdr:row>14</xdr:row>
      <xdr:rowOff>0</xdr:rowOff>
    </xdr:to>
    <xdr:sp macro="" textlink="">
      <xdr:nvSpPr>
        <xdr:cNvPr id="3" name="Obdĺžnik 2"/>
        <xdr:cNvSpPr/>
      </xdr:nvSpPr>
      <xdr:spPr>
        <a:xfrm>
          <a:off x="9144000" y="1714500"/>
          <a:ext cx="123825" cy="952500"/>
        </a:xfrm>
        <a:prstGeom prst="rect">
          <a:avLst/>
        </a:prstGeom>
        <a:blipFill>
          <a:blip xmlns:r="http://schemas.openxmlformats.org/officeDocument/2006/relationships" r:embed="rId2" cstate="print"/>
          <a:tile tx="0" ty="0" sx="100000" sy="100000" flip="none" algn="tl"/>
        </a:blip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23</xdr:col>
      <xdr:colOff>0</xdr:colOff>
      <xdr:row>15</xdr:row>
      <xdr:rowOff>0</xdr:rowOff>
    </xdr:from>
    <xdr:to>
      <xdr:col>23</xdr:col>
      <xdr:colOff>123825</xdr:colOff>
      <xdr:row>20</xdr:row>
      <xdr:rowOff>0</xdr:rowOff>
    </xdr:to>
    <xdr:sp macro="" textlink="">
      <xdr:nvSpPr>
        <xdr:cNvPr id="4" name="Obdĺžnik 3"/>
        <xdr:cNvSpPr/>
      </xdr:nvSpPr>
      <xdr:spPr>
        <a:xfrm>
          <a:off x="9144000" y="2857500"/>
          <a:ext cx="123825" cy="952500"/>
        </a:xfrm>
        <a:prstGeom prst="rect">
          <a:avLst/>
        </a:prstGeom>
        <a:blipFill>
          <a:blip xmlns:r="http://schemas.openxmlformats.org/officeDocument/2006/relationships" r:embed="rId2" cstate="print"/>
          <a:tile tx="0" ty="0" sx="100000" sy="100000" flip="none" algn="tl"/>
        </a:blip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123825</xdr:colOff>
      <xdr:row>26</xdr:row>
      <xdr:rowOff>0</xdr:rowOff>
    </xdr:to>
    <xdr:sp macro="" textlink="">
      <xdr:nvSpPr>
        <xdr:cNvPr id="5" name="Obdĺžnik 4"/>
        <xdr:cNvSpPr/>
      </xdr:nvSpPr>
      <xdr:spPr>
        <a:xfrm>
          <a:off x="9144000" y="4000500"/>
          <a:ext cx="123825" cy="952500"/>
        </a:xfrm>
        <a:prstGeom prst="rect">
          <a:avLst/>
        </a:prstGeom>
        <a:blipFill>
          <a:blip xmlns:r="http://schemas.openxmlformats.org/officeDocument/2006/relationships" r:embed="rId2" cstate="print"/>
          <a:tile tx="0" ty="0" sx="100000" sy="100000" flip="none" algn="tl"/>
        </a:blip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123825</xdr:colOff>
      <xdr:row>32</xdr:row>
      <xdr:rowOff>0</xdr:rowOff>
    </xdr:to>
    <xdr:sp macro="" textlink="">
      <xdr:nvSpPr>
        <xdr:cNvPr id="6" name="Obdĺžnik 5"/>
        <xdr:cNvSpPr/>
      </xdr:nvSpPr>
      <xdr:spPr>
        <a:xfrm>
          <a:off x="9144000" y="5143500"/>
          <a:ext cx="123825" cy="952500"/>
        </a:xfrm>
        <a:prstGeom prst="rect">
          <a:avLst/>
        </a:prstGeom>
        <a:blipFill>
          <a:blip xmlns:r="http://schemas.openxmlformats.org/officeDocument/2006/relationships" r:embed="rId2" cstate="print"/>
          <a:tile tx="0" ty="0" sx="100000" sy="100000" flip="none" algn="tl"/>
        </a:blip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23</xdr:col>
      <xdr:colOff>0</xdr:colOff>
      <xdr:row>33</xdr:row>
      <xdr:rowOff>1</xdr:rowOff>
    </xdr:from>
    <xdr:to>
      <xdr:col>24</xdr:col>
      <xdr:colOff>0</xdr:colOff>
      <xdr:row>38</xdr:row>
      <xdr:rowOff>1</xdr:rowOff>
    </xdr:to>
    <xdr:sp macro="" textlink="">
      <xdr:nvSpPr>
        <xdr:cNvPr id="7" name="Obdĺžnik 6"/>
        <xdr:cNvSpPr/>
      </xdr:nvSpPr>
      <xdr:spPr>
        <a:xfrm>
          <a:off x="9144000" y="4762501"/>
          <a:ext cx="133350" cy="685800"/>
        </a:xfrm>
        <a:prstGeom prst="rect">
          <a:avLst/>
        </a:prstGeom>
        <a:blipFill>
          <a:blip xmlns:r="http://schemas.openxmlformats.org/officeDocument/2006/relationships" r:embed="rId2" cstate="print"/>
          <a:tile tx="0" ty="0" sx="100000" sy="100000" flip="none" algn="tl"/>
        </a:blip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334650</xdr:colOff>
      <xdr:row>3</xdr:row>
      <xdr:rowOff>0</xdr:rowOff>
    </xdr:to>
    <xdr:cxnSp macro="">
      <xdr:nvCxnSpPr>
        <xdr:cNvPr id="9" name="Rovná spojnica 8"/>
        <xdr:cNvCxnSpPr/>
      </xdr:nvCxnSpPr>
      <xdr:spPr>
        <a:xfrm>
          <a:off x="7820025" y="571500"/>
          <a:ext cx="46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</xdr:row>
      <xdr:rowOff>0</xdr:rowOff>
    </xdr:from>
    <xdr:to>
      <xdr:col>27</xdr:col>
      <xdr:colOff>28875</xdr:colOff>
      <xdr:row>8</xdr:row>
      <xdr:rowOff>0</xdr:rowOff>
    </xdr:to>
    <xdr:cxnSp macro="">
      <xdr:nvCxnSpPr>
        <xdr:cNvPr id="11" name="Rovná spojnica 10"/>
        <xdr:cNvCxnSpPr/>
      </xdr:nvCxnSpPr>
      <xdr:spPr>
        <a:xfrm>
          <a:off x="8763000" y="12573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28875</xdr:colOff>
      <xdr:row>9</xdr:row>
      <xdr:rowOff>0</xdr:rowOff>
    </xdr:to>
    <xdr:cxnSp macro="">
      <xdr:nvCxnSpPr>
        <xdr:cNvPr id="12" name="Rovná spojnica 11"/>
        <xdr:cNvCxnSpPr/>
      </xdr:nvCxnSpPr>
      <xdr:spPr>
        <a:xfrm>
          <a:off x="8763000" y="14097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14</xdr:row>
      <xdr:rowOff>0</xdr:rowOff>
    </xdr:from>
    <xdr:to>
      <xdr:col>27</xdr:col>
      <xdr:colOff>28875</xdr:colOff>
      <xdr:row>14</xdr:row>
      <xdr:rowOff>0</xdr:rowOff>
    </xdr:to>
    <xdr:cxnSp macro="">
      <xdr:nvCxnSpPr>
        <xdr:cNvPr id="13" name="Rovná spojnica 12"/>
        <xdr:cNvCxnSpPr/>
      </xdr:nvCxnSpPr>
      <xdr:spPr>
        <a:xfrm>
          <a:off x="8763000" y="20955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0</xdr:rowOff>
    </xdr:from>
    <xdr:to>
      <xdr:col>27</xdr:col>
      <xdr:colOff>28875</xdr:colOff>
      <xdr:row>15</xdr:row>
      <xdr:rowOff>0</xdr:rowOff>
    </xdr:to>
    <xdr:cxnSp macro="">
      <xdr:nvCxnSpPr>
        <xdr:cNvPr id="14" name="Rovná spojnica 13"/>
        <xdr:cNvCxnSpPr/>
      </xdr:nvCxnSpPr>
      <xdr:spPr>
        <a:xfrm>
          <a:off x="8763000" y="22479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20</xdr:row>
      <xdr:rowOff>0</xdr:rowOff>
    </xdr:from>
    <xdr:to>
      <xdr:col>27</xdr:col>
      <xdr:colOff>28875</xdr:colOff>
      <xdr:row>20</xdr:row>
      <xdr:rowOff>0</xdr:rowOff>
    </xdr:to>
    <xdr:cxnSp macro="">
      <xdr:nvCxnSpPr>
        <xdr:cNvPr id="15" name="Rovná spojnica 14"/>
        <xdr:cNvCxnSpPr/>
      </xdr:nvCxnSpPr>
      <xdr:spPr>
        <a:xfrm>
          <a:off x="8763000" y="29337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21</xdr:row>
      <xdr:rowOff>0</xdr:rowOff>
    </xdr:from>
    <xdr:to>
      <xdr:col>27</xdr:col>
      <xdr:colOff>28875</xdr:colOff>
      <xdr:row>21</xdr:row>
      <xdr:rowOff>0</xdr:rowOff>
    </xdr:to>
    <xdr:cxnSp macro="">
      <xdr:nvCxnSpPr>
        <xdr:cNvPr id="16" name="Rovná spojnica 15"/>
        <xdr:cNvCxnSpPr/>
      </xdr:nvCxnSpPr>
      <xdr:spPr>
        <a:xfrm>
          <a:off x="8763000" y="30861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26</xdr:row>
      <xdr:rowOff>0</xdr:rowOff>
    </xdr:from>
    <xdr:to>
      <xdr:col>27</xdr:col>
      <xdr:colOff>28875</xdr:colOff>
      <xdr:row>26</xdr:row>
      <xdr:rowOff>0</xdr:rowOff>
    </xdr:to>
    <xdr:cxnSp macro="">
      <xdr:nvCxnSpPr>
        <xdr:cNvPr id="17" name="Rovná spojnica 16"/>
        <xdr:cNvCxnSpPr/>
      </xdr:nvCxnSpPr>
      <xdr:spPr>
        <a:xfrm>
          <a:off x="8763000" y="37719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27</xdr:row>
      <xdr:rowOff>0</xdr:rowOff>
    </xdr:from>
    <xdr:to>
      <xdr:col>27</xdr:col>
      <xdr:colOff>28875</xdr:colOff>
      <xdr:row>27</xdr:row>
      <xdr:rowOff>0</xdr:rowOff>
    </xdr:to>
    <xdr:cxnSp macro="">
      <xdr:nvCxnSpPr>
        <xdr:cNvPr id="18" name="Rovná spojnica 17"/>
        <xdr:cNvCxnSpPr/>
      </xdr:nvCxnSpPr>
      <xdr:spPr>
        <a:xfrm>
          <a:off x="8763000" y="39243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32</xdr:row>
      <xdr:rowOff>0</xdr:rowOff>
    </xdr:from>
    <xdr:to>
      <xdr:col>27</xdr:col>
      <xdr:colOff>28875</xdr:colOff>
      <xdr:row>32</xdr:row>
      <xdr:rowOff>0</xdr:rowOff>
    </xdr:to>
    <xdr:cxnSp macro="">
      <xdr:nvCxnSpPr>
        <xdr:cNvPr id="19" name="Rovná spojnica 18"/>
        <xdr:cNvCxnSpPr/>
      </xdr:nvCxnSpPr>
      <xdr:spPr>
        <a:xfrm>
          <a:off x="8763000" y="46101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33</xdr:row>
      <xdr:rowOff>0</xdr:rowOff>
    </xdr:from>
    <xdr:to>
      <xdr:col>27</xdr:col>
      <xdr:colOff>28875</xdr:colOff>
      <xdr:row>33</xdr:row>
      <xdr:rowOff>0</xdr:rowOff>
    </xdr:to>
    <xdr:cxnSp macro="">
      <xdr:nvCxnSpPr>
        <xdr:cNvPr id="20" name="Rovná spojnica 19"/>
        <xdr:cNvCxnSpPr/>
      </xdr:nvCxnSpPr>
      <xdr:spPr>
        <a:xfrm>
          <a:off x="8763000" y="47625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38</xdr:row>
      <xdr:rowOff>0</xdr:rowOff>
    </xdr:from>
    <xdr:to>
      <xdr:col>27</xdr:col>
      <xdr:colOff>28875</xdr:colOff>
      <xdr:row>38</xdr:row>
      <xdr:rowOff>0</xdr:rowOff>
    </xdr:to>
    <xdr:cxnSp macro="">
      <xdr:nvCxnSpPr>
        <xdr:cNvPr id="21" name="Rovná spojnica 20"/>
        <xdr:cNvCxnSpPr/>
      </xdr:nvCxnSpPr>
      <xdr:spPr>
        <a:xfrm>
          <a:off x="8763000" y="5448300"/>
          <a:ext cx="64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39</xdr:row>
      <xdr:rowOff>0</xdr:rowOff>
    </xdr:from>
    <xdr:to>
      <xdr:col>27</xdr:col>
      <xdr:colOff>16275</xdr:colOff>
      <xdr:row>39</xdr:row>
      <xdr:rowOff>0</xdr:rowOff>
    </xdr:to>
    <xdr:cxnSp macro="">
      <xdr:nvCxnSpPr>
        <xdr:cNvPr id="22" name="Rovná spojnica 21"/>
        <xdr:cNvCxnSpPr/>
      </xdr:nvCxnSpPr>
      <xdr:spPr>
        <a:xfrm>
          <a:off x="7591425" y="5600700"/>
          <a:ext cx="86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6</xdr:row>
      <xdr:rowOff>0</xdr:rowOff>
    </xdr:from>
    <xdr:to>
      <xdr:col>25</xdr:col>
      <xdr:colOff>266700</xdr:colOff>
      <xdr:row>8</xdr:row>
      <xdr:rowOff>0</xdr:rowOff>
    </xdr:to>
    <xdr:cxnSp macro="">
      <xdr:nvCxnSpPr>
        <xdr:cNvPr id="24" name="Rovná spojovacia šípka 23"/>
        <xdr:cNvCxnSpPr/>
      </xdr:nvCxnSpPr>
      <xdr:spPr>
        <a:xfrm>
          <a:off x="8220075" y="100965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3</xdr:row>
      <xdr:rowOff>0</xdr:rowOff>
    </xdr:from>
    <xdr:to>
      <xdr:col>25</xdr:col>
      <xdr:colOff>266700</xdr:colOff>
      <xdr:row>5</xdr:row>
      <xdr:rowOff>0</xdr:rowOff>
    </xdr:to>
    <xdr:cxnSp macro="">
      <xdr:nvCxnSpPr>
        <xdr:cNvPr id="26" name="Rovná spojovacia šípka 25"/>
        <xdr:cNvCxnSpPr/>
      </xdr:nvCxnSpPr>
      <xdr:spPr>
        <a:xfrm flipV="1">
          <a:off x="8220075" y="57150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9</xdr:row>
      <xdr:rowOff>0</xdr:rowOff>
    </xdr:from>
    <xdr:to>
      <xdr:col>25</xdr:col>
      <xdr:colOff>266700</xdr:colOff>
      <xdr:row>11</xdr:row>
      <xdr:rowOff>0</xdr:rowOff>
    </xdr:to>
    <xdr:cxnSp macro="">
      <xdr:nvCxnSpPr>
        <xdr:cNvPr id="30" name="Rovná spojovacia šípka 29"/>
        <xdr:cNvCxnSpPr/>
      </xdr:nvCxnSpPr>
      <xdr:spPr>
        <a:xfrm flipV="1">
          <a:off x="8220075" y="140970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15</xdr:row>
      <xdr:rowOff>0</xdr:rowOff>
    </xdr:from>
    <xdr:to>
      <xdr:col>25</xdr:col>
      <xdr:colOff>266700</xdr:colOff>
      <xdr:row>17</xdr:row>
      <xdr:rowOff>0</xdr:rowOff>
    </xdr:to>
    <xdr:cxnSp macro="">
      <xdr:nvCxnSpPr>
        <xdr:cNvPr id="31" name="Rovná spojovacia šípka 30"/>
        <xdr:cNvCxnSpPr/>
      </xdr:nvCxnSpPr>
      <xdr:spPr>
        <a:xfrm flipV="1">
          <a:off x="8220075" y="224790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21</xdr:row>
      <xdr:rowOff>0</xdr:rowOff>
    </xdr:from>
    <xdr:to>
      <xdr:col>25</xdr:col>
      <xdr:colOff>266700</xdr:colOff>
      <xdr:row>23</xdr:row>
      <xdr:rowOff>0</xdr:rowOff>
    </xdr:to>
    <xdr:cxnSp macro="">
      <xdr:nvCxnSpPr>
        <xdr:cNvPr id="32" name="Rovná spojovacia šípka 31"/>
        <xdr:cNvCxnSpPr/>
      </xdr:nvCxnSpPr>
      <xdr:spPr>
        <a:xfrm flipV="1">
          <a:off x="8220075" y="308610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27</xdr:row>
      <xdr:rowOff>0</xdr:rowOff>
    </xdr:from>
    <xdr:to>
      <xdr:col>25</xdr:col>
      <xdr:colOff>266700</xdr:colOff>
      <xdr:row>29</xdr:row>
      <xdr:rowOff>0</xdr:rowOff>
    </xdr:to>
    <xdr:cxnSp macro="">
      <xdr:nvCxnSpPr>
        <xdr:cNvPr id="33" name="Rovná spojovacia šípka 32"/>
        <xdr:cNvCxnSpPr/>
      </xdr:nvCxnSpPr>
      <xdr:spPr>
        <a:xfrm flipV="1">
          <a:off x="8220075" y="392430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33</xdr:row>
      <xdr:rowOff>0</xdr:rowOff>
    </xdr:from>
    <xdr:to>
      <xdr:col>25</xdr:col>
      <xdr:colOff>266700</xdr:colOff>
      <xdr:row>35</xdr:row>
      <xdr:rowOff>0</xdr:rowOff>
    </xdr:to>
    <xdr:cxnSp macro="">
      <xdr:nvCxnSpPr>
        <xdr:cNvPr id="34" name="Rovná spojovacia šípka 33"/>
        <xdr:cNvCxnSpPr/>
      </xdr:nvCxnSpPr>
      <xdr:spPr>
        <a:xfrm flipV="1">
          <a:off x="8220075" y="476250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12</xdr:row>
      <xdr:rowOff>0</xdr:rowOff>
    </xdr:from>
    <xdr:to>
      <xdr:col>25</xdr:col>
      <xdr:colOff>266700</xdr:colOff>
      <xdr:row>14</xdr:row>
      <xdr:rowOff>0</xdr:rowOff>
    </xdr:to>
    <xdr:cxnSp macro="">
      <xdr:nvCxnSpPr>
        <xdr:cNvPr id="36" name="Rovná spojovacia šípka 35"/>
        <xdr:cNvCxnSpPr/>
      </xdr:nvCxnSpPr>
      <xdr:spPr>
        <a:xfrm>
          <a:off x="8220075" y="184785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18</xdr:row>
      <xdr:rowOff>0</xdr:rowOff>
    </xdr:from>
    <xdr:to>
      <xdr:col>25</xdr:col>
      <xdr:colOff>266700</xdr:colOff>
      <xdr:row>20</xdr:row>
      <xdr:rowOff>0</xdr:rowOff>
    </xdr:to>
    <xdr:cxnSp macro="">
      <xdr:nvCxnSpPr>
        <xdr:cNvPr id="37" name="Rovná spojovacia šípka 36"/>
        <xdr:cNvCxnSpPr/>
      </xdr:nvCxnSpPr>
      <xdr:spPr>
        <a:xfrm>
          <a:off x="8220075" y="268605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24</xdr:row>
      <xdr:rowOff>0</xdr:rowOff>
    </xdr:from>
    <xdr:to>
      <xdr:col>25</xdr:col>
      <xdr:colOff>266700</xdr:colOff>
      <xdr:row>26</xdr:row>
      <xdr:rowOff>0</xdr:rowOff>
    </xdr:to>
    <xdr:cxnSp macro="">
      <xdr:nvCxnSpPr>
        <xdr:cNvPr id="38" name="Rovná spojovacia šípka 37"/>
        <xdr:cNvCxnSpPr/>
      </xdr:nvCxnSpPr>
      <xdr:spPr>
        <a:xfrm>
          <a:off x="8220075" y="352425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30</xdr:row>
      <xdr:rowOff>0</xdr:rowOff>
    </xdr:from>
    <xdr:to>
      <xdr:col>25</xdr:col>
      <xdr:colOff>266700</xdr:colOff>
      <xdr:row>32</xdr:row>
      <xdr:rowOff>0</xdr:rowOff>
    </xdr:to>
    <xdr:cxnSp macro="">
      <xdr:nvCxnSpPr>
        <xdr:cNvPr id="39" name="Rovná spojovacia šípka 38"/>
        <xdr:cNvCxnSpPr/>
      </xdr:nvCxnSpPr>
      <xdr:spPr>
        <a:xfrm>
          <a:off x="8220075" y="436245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36</xdr:row>
      <xdr:rowOff>0</xdr:rowOff>
    </xdr:from>
    <xdr:to>
      <xdr:col>25</xdr:col>
      <xdr:colOff>266700</xdr:colOff>
      <xdr:row>38</xdr:row>
      <xdr:rowOff>0</xdr:rowOff>
    </xdr:to>
    <xdr:cxnSp macro="">
      <xdr:nvCxnSpPr>
        <xdr:cNvPr id="40" name="Rovná spojovacia šípka 39"/>
        <xdr:cNvCxnSpPr/>
      </xdr:nvCxnSpPr>
      <xdr:spPr>
        <a:xfrm>
          <a:off x="8220075" y="5200650"/>
          <a:ext cx="0" cy="247650"/>
        </a:xfrm>
        <a:prstGeom prst="straightConnector1">
          <a:avLst/>
        </a:prstGeom>
        <a:ln w="127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10</xdr:row>
      <xdr:rowOff>56175</xdr:rowOff>
    </xdr:to>
    <xdr:cxnSp macro="">
      <xdr:nvCxnSpPr>
        <xdr:cNvPr id="41" name="Rovná spojovacia šípka 40"/>
        <xdr:cNvCxnSpPr/>
      </xdr:nvCxnSpPr>
      <xdr:spPr>
        <a:xfrm flipV="1">
          <a:off x="7924800" y="14097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15</xdr:row>
      <xdr:rowOff>0</xdr:rowOff>
    </xdr:from>
    <xdr:to>
      <xdr:col>27</xdr:col>
      <xdr:colOff>0</xdr:colOff>
      <xdr:row>16</xdr:row>
      <xdr:rowOff>56175</xdr:rowOff>
    </xdr:to>
    <xdr:cxnSp macro="">
      <xdr:nvCxnSpPr>
        <xdr:cNvPr id="42" name="Rovná spojovacia šípka 41"/>
        <xdr:cNvCxnSpPr/>
      </xdr:nvCxnSpPr>
      <xdr:spPr>
        <a:xfrm flipV="1">
          <a:off x="7924800" y="22479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22</xdr:row>
      <xdr:rowOff>56175</xdr:rowOff>
    </xdr:to>
    <xdr:cxnSp macro="">
      <xdr:nvCxnSpPr>
        <xdr:cNvPr id="43" name="Rovná spojovacia šípka 42"/>
        <xdr:cNvCxnSpPr/>
      </xdr:nvCxnSpPr>
      <xdr:spPr>
        <a:xfrm flipV="1">
          <a:off x="7924800" y="30861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27</xdr:row>
      <xdr:rowOff>0</xdr:rowOff>
    </xdr:from>
    <xdr:to>
      <xdr:col>27</xdr:col>
      <xdr:colOff>0</xdr:colOff>
      <xdr:row>28</xdr:row>
      <xdr:rowOff>56175</xdr:rowOff>
    </xdr:to>
    <xdr:cxnSp macro="">
      <xdr:nvCxnSpPr>
        <xdr:cNvPr id="44" name="Rovná spojovacia šípka 43"/>
        <xdr:cNvCxnSpPr/>
      </xdr:nvCxnSpPr>
      <xdr:spPr>
        <a:xfrm flipV="1">
          <a:off x="7924800" y="39243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34</xdr:row>
      <xdr:rowOff>56175</xdr:rowOff>
    </xdr:to>
    <xdr:cxnSp macro="">
      <xdr:nvCxnSpPr>
        <xdr:cNvPr id="45" name="Rovná spojovacia šípka 44"/>
        <xdr:cNvCxnSpPr/>
      </xdr:nvCxnSpPr>
      <xdr:spPr>
        <a:xfrm flipV="1">
          <a:off x="7924800" y="47625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38</xdr:row>
      <xdr:rowOff>150650</xdr:rowOff>
    </xdr:from>
    <xdr:to>
      <xdr:col>27</xdr:col>
      <xdr:colOff>0</xdr:colOff>
      <xdr:row>41</xdr:row>
      <xdr:rowOff>190</xdr:rowOff>
    </xdr:to>
    <xdr:cxnSp macro="">
      <xdr:nvCxnSpPr>
        <xdr:cNvPr id="46" name="Rovná spojovacia šípka 45"/>
        <xdr:cNvCxnSpPr/>
      </xdr:nvCxnSpPr>
      <xdr:spPr>
        <a:xfrm flipV="1">
          <a:off x="9063329" y="5525471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</xdr:row>
      <xdr:rowOff>67650</xdr:rowOff>
    </xdr:from>
    <xdr:to>
      <xdr:col>27</xdr:col>
      <xdr:colOff>0</xdr:colOff>
      <xdr:row>8</xdr:row>
      <xdr:rowOff>0</xdr:rowOff>
    </xdr:to>
    <xdr:cxnSp macro="">
      <xdr:nvCxnSpPr>
        <xdr:cNvPr id="48" name="Rovná spojovacia šípka 47"/>
        <xdr:cNvCxnSpPr/>
      </xdr:nvCxnSpPr>
      <xdr:spPr>
        <a:xfrm>
          <a:off x="7924800" y="10773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12</xdr:row>
      <xdr:rowOff>67650</xdr:rowOff>
    </xdr:from>
    <xdr:to>
      <xdr:col>27</xdr:col>
      <xdr:colOff>0</xdr:colOff>
      <xdr:row>14</xdr:row>
      <xdr:rowOff>0</xdr:rowOff>
    </xdr:to>
    <xdr:cxnSp macro="">
      <xdr:nvCxnSpPr>
        <xdr:cNvPr id="49" name="Rovná spojovacia šípka 48"/>
        <xdr:cNvCxnSpPr/>
      </xdr:nvCxnSpPr>
      <xdr:spPr>
        <a:xfrm>
          <a:off x="7924800" y="19155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18</xdr:row>
      <xdr:rowOff>67650</xdr:rowOff>
    </xdr:from>
    <xdr:to>
      <xdr:col>27</xdr:col>
      <xdr:colOff>0</xdr:colOff>
      <xdr:row>20</xdr:row>
      <xdr:rowOff>0</xdr:rowOff>
    </xdr:to>
    <xdr:cxnSp macro="">
      <xdr:nvCxnSpPr>
        <xdr:cNvPr id="50" name="Rovná spojovacia šípka 49"/>
        <xdr:cNvCxnSpPr/>
      </xdr:nvCxnSpPr>
      <xdr:spPr>
        <a:xfrm>
          <a:off x="7924800" y="27537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24</xdr:row>
      <xdr:rowOff>67650</xdr:rowOff>
    </xdr:from>
    <xdr:to>
      <xdr:col>27</xdr:col>
      <xdr:colOff>0</xdr:colOff>
      <xdr:row>26</xdr:row>
      <xdr:rowOff>0</xdr:rowOff>
    </xdr:to>
    <xdr:cxnSp macro="">
      <xdr:nvCxnSpPr>
        <xdr:cNvPr id="51" name="Rovná spojovacia šípka 50"/>
        <xdr:cNvCxnSpPr/>
      </xdr:nvCxnSpPr>
      <xdr:spPr>
        <a:xfrm>
          <a:off x="7924800" y="35919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30</xdr:row>
      <xdr:rowOff>67650</xdr:rowOff>
    </xdr:from>
    <xdr:to>
      <xdr:col>27</xdr:col>
      <xdr:colOff>0</xdr:colOff>
      <xdr:row>32</xdr:row>
      <xdr:rowOff>0</xdr:rowOff>
    </xdr:to>
    <xdr:cxnSp macro="">
      <xdr:nvCxnSpPr>
        <xdr:cNvPr id="52" name="Rovná spojovacia šípka 51"/>
        <xdr:cNvCxnSpPr/>
      </xdr:nvCxnSpPr>
      <xdr:spPr>
        <a:xfrm>
          <a:off x="7924800" y="44301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36</xdr:row>
      <xdr:rowOff>67650</xdr:rowOff>
    </xdr:from>
    <xdr:to>
      <xdr:col>27</xdr:col>
      <xdr:colOff>0</xdr:colOff>
      <xdr:row>38</xdr:row>
      <xdr:rowOff>0</xdr:rowOff>
    </xdr:to>
    <xdr:cxnSp macro="">
      <xdr:nvCxnSpPr>
        <xdr:cNvPr id="53" name="Rovná spojovacia šípka 52"/>
        <xdr:cNvCxnSpPr/>
      </xdr:nvCxnSpPr>
      <xdr:spPr>
        <a:xfrm>
          <a:off x="7924800" y="5268300"/>
          <a:ext cx="0" cy="180000"/>
        </a:xfrm>
        <a:prstGeom prst="straightConnector1">
          <a:avLst/>
        </a:prstGeom>
        <a:ln w="12700">
          <a:solidFill>
            <a:schemeClr val="accent5">
              <a:lumMod val="50000"/>
            </a:schemeClr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114299</xdr:colOff>
      <xdr:row>38</xdr:row>
      <xdr:rowOff>44400</xdr:rowOff>
    </xdr:from>
    <xdr:to>
      <xdr:col>21</xdr:col>
      <xdr:colOff>533399</xdr:colOff>
      <xdr:row>39</xdr:row>
      <xdr:rowOff>0</xdr:rowOff>
    </xdr:to>
    <xdr:sp macro="" textlink="">
      <xdr:nvSpPr>
        <xdr:cNvPr id="54" name="Obdĺžnik 53"/>
        <xdr:cNvSpPr/>
      </xdr:nvSpPr>
      <xdr:spPr>
        <a:xfrm>
          <a:off x="4190999" y="5492700"/>
          <a:ext cx="3400425" cy="108000"/>
        </a:xfrm>
        <a:prstGeom prst="rect">
          <a:avLst/>
        </a:prstGeom>
        <a:blipFill>
          <a:blip xmlns:r="http://schemas.openxmlformats.org/officeDocument/2006/relationships" r:embed="rId1" cstate="print"/>
          <a:tile tx="0" ty="0" sx="100000" sy="100000" flip="none" algn="tl"/>
        </a:blipFill>
        <a:ln w="19050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13</xdr:col>
      <xdr:colOff>114299</xdr:colOff>
      <xdr:row>2</xdr:row>
      <xdr:rowOff>0</xdr:rowOff>
    </xdr:from>
    <xdr:to>
      <xdr:col>14</xdr:col>
      <xdr:colOff>0</xdr:colOff>
      <xdr:row>39</xdr:row>
      <xdr:rowOff>300</xdr:rowOff>
    </xdr:to>
    <xdr:cxnSp macro="">
      <xdr:nvCxnSpPr>
        <xdr:cNvPr id="57" name="Rovná spojnica 56"/>
        <xdr:cNvCxnSpPr>
          <a:endCxn id="54" idx="1"/>
        </xdr:cNvCxnSpPr>
      </xdr:nvCxnSpPr>
      <xdr:spPr>
        <a:xfrm flipH="1">
          <a:off x="4190999" y="381000"/>
          <a:ext cx="1" cy="5220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</xdr:row>
      <xdr:rowOff>0</xdr:rowOff>
    </xdr:from>
    <xdr:to>
      <xdr:col>22</xdr:col>
      <xdr:colOff>0</xdr:colOff>
      <xdr:row>39</xdr:row>
      <xdr:rowOff>300</xdr:rowOff>
    </xdr:to>
    <xdr:cxnSp macro="">
      <xdr:nvCxnSpPr>
        <xdr:cNvPr id="64" name="Rovná spojnica 63"/>
        <xdr:cNvCxnSpPr/>
      </xdr:nvCxnSpPr>
      <xdr:spPr>
        <a:xfrm>
          <a:off x="7077075" y="381000"/>
          <a:ext cx="0" cy="5220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558</xdr:colOff>
      <xdr:row>5</xdr:row>
      <xdr:rowOff>156600</xdr:rowOff>
    </xdr:from>
    <xdr:to>
      <xdr:col>21</xdr:col>
      <xdr:colOff>72558</xdr:colOff>
      <xdr:row>6</xdr:row>
      <xdr:rowOff>38100</xdr:rowOff>
    </xdr:to>
    <xdr:sp macro="" textlink="">
      <xdr:nvSpPr>
        <xdr:cNvPr id="66" name="Ovál 65"/>
        <xdr:cNvSpPr/>
      </xdr:nvSpPr>
      <xdr:spPr>
        <a:xfrm>
          <a:off x="6810933" y="9757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19</xdr:col>
      <xdr:colOff>419100</xdr:colOff>
      <xdr:row>5</xdr:row>
      <xdr:rowOff>156600</xdr:rowOff>
    </xdr:from>
    <xdr:to>
      <xdr:col>20</xdr:col>
      <xdr:colOff>42865</xdr:colOff>
      <xdr:row>6</xdr:row>
      <xdr:rowOff>38100</xdr:rowOff>
    </xdr:to>
    <xdr:sp macro="" textlink="">
      <xdr:nvSpPr>
        <xdr:cNvPr id="67" name="Ovál 66"/>
        <xdr:cNvSpPr/>
      </xdr:nvSpPr>
      <xdr:spPr>
        <a:xfrm>
          <a:off x="6600825" y="9757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16</xdr:col>
      <xdr:colOff>314324</xdr:colOff>
      <xdr:row>5</xdr:row>
      <xdr:rowOff>156600</xdr:rowOff>
    </xdr:from>
    <xdr:to>
      <xdr:col>17</xdr:col>
      <xdr:colOff>71999</xdr:colOff>
      <xdr:row>6</xdr:row>
      <xdr:rowOff>38100</xdr:rowOff>
    </xdr:to>
    <xdr:sp macro="" textlink="">
      <xdr:nvSpPr>
        <xdr:cNvPr id="68" name="Ovál 67"/>
        <xdr:cNvSpPr/>
      </xdr:nvSpPr>
      <xdr:spPr>
        <a:xfrm>
          <a:off x="5153024" y="9757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15</xdr:col>
      <xdr:colOff>419100</xdr:colOff>
      <xdr:row>5</xdr:row>
      <xdr:rowOff>156600</xdr:rowOff>
    </xdr:from>
    <xdr:to>
      <xdr:col>16</xdr:col>
      <xdr:colOff>42865</xdr:colOff>
      <xdr:row>6</xdr:row>
      <xdr:rowOff>38100</xdr:rowOff>
    </xdr:to>
    <xdr:sp macro="" textlink="">
      <xdr:nvSpPr>
        <xdr:cNvPr id="69" name="Ovál 68"/>
        <xdr:cNvSpPr/>
      </xdr:nvSpPr>
      <xdr:spPr>
        <a:xfrm>
          <a:off x="4810125" y="9757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20</xdr:col>
      <xdr:colOff>314324</xdr:colOff>
      <xdr:row>11</xdr:row>
      <xdr:rowOff>156600</xdr:rowOff>
    </xdr:from>
    <xdr:to>
      <xdr:col>21</xdr:col>
      <xdr:colOff>71999</xdr:colOff>
      <xdr:row>12</xdr:row>
      <xdr:rowOff>38100</xdr:rowOff>
    </xdr:to>
    <xdr:sp macro="" textlink="">
      <xdr:nvSpPr>
        <xdr:cNvPr id="70" name="Ovál 69"/>
        <xdr:cNvSpPr/>
      </xdr:nvSpPr>
      <xdr:spPr>
        <a:xfrm>
          <a:off x="6810374" y="18139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19</xdr:col>
      <xdr:colOff>419100</xdr:colOff>
      <xdr:row>11</xdr:row>
      <xdr:rowOff>156600</xdr:rowOff>
    </xdr:from>
    <xdr:to>
      <xdr:col>20</xdr:col>
      <xdr:colOff>42865</xdr:colOff>
      <xdr:row>12</xdr:row>
      <xdr:rowOff>38100</xdr:rowOff>
    </xdr:to>
    <xdr:sp macro="" textlink="">
      <xdr:nvSpPr>
        <xdr:cNvPr id="71" name="Ovál 70"/>
        <xdr:cNvSpPr/>
      </xdr:nvSpPr>
      <xdr:spPr>
        <a:xfrm>
          <a:off x="6600825" y="18139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16</xdr:col>
      <xdr:colOff>314324</xdr:colOff>
      <xdr:row>11</xdr:row>
      <xdr:rowOff>156600</xdr:rowOff>
    </xdr:from>
    <xdr:to>
      <xdr:col>17</xdr:col>
      <xdr:colOff>71999</xdr:colOff>
      <xdr:row>12</xdr:row>
      <xdr:rowOff>38100</xdr:rowOff>
    </xdr:to>
    <xdr:sp macro="" textlink="">
      <xdr:nvSpPr>
        <xdr:cNvPr id="72" name="Ovál 71"/>
        <xdr:cNvSpPr/>
      </xdr:nvSpPr>
      <xdr:spPr>
        <a:xfrm>
          <a:off x="5153024" y="18139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15</xdr:col>
      <xdr:colOff>419100</xdr:colOff>
      <xdr:row>11</xdr:row>
      <xdr:rowOff>156600</xdr:rowOff>
    </xdr:from>
    <xdr:to>
      <xdr:col>16</xdr:col>
      <xdr:colOff>42865</xdr:colOff>
      <xdr:row>12</xdr:row>
      <xdr:rowOff>38100</xdr:rowOff>
    </xdr:to>
    <xdr:sp macro="" textlink="">
      <xdr:nvSpPr>
        <xdr:cNvPr id="73" name="Ovál 72"/>
        <xdr:cNvSpPr/>
      </xdr:nvSpPr>
      <xdr:spPr>
        <a:xfrm>
          <a:off x="4810125" y="18139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20</xdr:col>
      <xdr:colOff>314324</xdr:colOff>
      <xdr:row>17</xdr:row>
      <xdr:rowOff>156600</xdr:rowOff>
    </xdr:from>
    <xdr:to>
      <xdr:col>21</xdr:col>
      <xdr:colOff>71999</xdr:colOff>
      <xdr:row>18</xdr:row>
      <xdr:rowOff>38100</xdr:rowOff>
    </xdr:to>
    <xdr:sp macro="" textlink="">
      <xdr:nvSpPr>
        <xdr:cNvPr id="74" name="Ovál 73"/>
        <xdr:cNvSpPr/>
      </xdr:nvSpPr>
      <xdr:spPr>
        <a:xfrm>
          <a:off x="6810374" y="26521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19</xdr:col>
      <xdr:colOff>419100</xdr:colOff>
      <xdr:row>17</xdr:row>
      <xdr:rowOff>156600</xdr:rowOff>
    </xdr:from>
    <xdr:to>
      <xdr:col>20</xdr:col>
      <xdr:colOff>42865</xdr:colOff>
      <xdr:row>18</xdr:row>
      <xdr:rowOff>38100</xdr:rowOff>
    </xdr:to>
    <xdr:sp macro="" textlink="">
      <xdr:nvSpPr>
        <xdr:cNvPr id="75" name="Ovál 74"/>
        <xdr:cNvSpPr/>
      </xdr:nvSpPr>
      <xdr:spPr>
        <a:xfrm>
          <a:off x="6600825" y="26521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16</xdr:col>
      <xdr:colOff>314324</xdr:colOff>
      <xdr:row>17</xdr:row>
      <xdr:rowOff>156600</xdr:rowOff>
    </xdr:from>
    <xdr:to>
      <xdr:col>17</xdr:col>
      <xdr:colOff>71999</xdr:colOff>
      <xdr:row>18</xdr:row>
      <xdr:rowOff>38100</xdr:rowOff>
    </xdr:to>
    <xdr:sp macro="" textlink="">
      <xdr:nvSpPr>
        <xdr:cNvPr id="76" name="Ovál 75"/>
        <xdr:cNvSpPr/>
      </xdr:nvSpPr>
      <xdr:spPr>
        <a:xfrm>
          <a:off x="5153024" y="26521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15</xdr:col>
      <xdr:colOff>419100</xdr:colOff>
      <xdr:row>17</xdr:row>
      <xdr:rowOff>156600</xdr:rowOff>
    </xdr:from>
    <xdr:to>
      <xdr:col>16</xdr:col>
      <xdr:colOff>42865</xdr:colOff>
      <xdr:row>18</xdr:row>
      <xdr:rowOff>38100</xdr:rowOff>
    </xdr:to>
    <xdr:sp macro="" textlink="">
      <xdr:nvSpPr>
        <xdr:cNvPr id="77" name="Ovál 76"/>
        <xdr:cNvSpPr/>
      </xdr:nvSpPr>
      <xdr:spPr>
        <a:xfrm>
          <a:off x="4810125" y="26521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20</xdr:col>
      <xdr:colOff>314324</xdr:colOff>
      <xdr:row>23</xdr:row>
      <xdr:rowOff>156600</xdr:rowOff>
    </xdr:from>
    <xdr:to>
      <xdr:col>21</xdr:col>
      <xdr:colOff>71999</xdr:colOff>
      <xdr:row>24</xdr:row>
      <xdr:rowOff>38100</xdr:rowOff>
    </xdr:to>
    <xdr:sp macro="" textlink="">
      <xdr:nvSpPr>
        <xdr:cNvPr id="78" name="Ovál 77"/>
        <xdr:cNvSpPr/>
      </xdr:nvSpPr>
      <xdr:spPr>
        <a:xfrm>
          <a:off x="6810374" y="34903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19</xdr:col>
      <xdr:colOff>419100</xdr:colOff>
      <xdr:row>23</xdr:row>
      <xdr:rowOff>156600</xdr:rowOff>
    </xdr:from>
    <xdr:to>
      <xdr:col>20</xdr:col>
      <xdr:colOff>42865</xdr:colOff>
      <xdr:row>24</xdr:row>
      <xdr:rowOff>38100</xdr:rowOff>
    </xdr:to>
    <xdr:sp macro="" textlink="">
      <xdr:nvSpPr>
        <xdr:cNvPr id="79" name="Ovál 78"/>
        <xdr:cNvSpPr/>
      </xdr:nvSpPr>
      <xdr:spPr>
        <a:xfrm>
          <a:off x="6600825" y="34903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16</xdr:col>
      <xdr:colOff>314324</xdr:colOff>
      <xdr:row>23</xdr:row>
      <xdr:rowOff>156600</xdr:rowOff>
    </xdr:from>
    <xdr:to>
      <xdr:col>17</xdr:col>
      <xdr:colOff>71999</xdr:colOff>
      <xdr:row>24</xdr:row>
      <xdr:rowOff>38100</xdr:rowOff>
    </xdr:to>
    <xdr:sp macro="" textlink="">
      <xdr:nvSpPr>
        <xdr:cNvPr id="80" name="Ovál 79"/>
        <xdr:cNvSpPr/>
      </xdr:nvSpPr>
      <xdr:spPr>
        <a:xfrm>
          <a:off x="5153024" y="34903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15</xdr:col>
      <xdr:colOff>419100</xdr:colOff>
      <xdr:row>23</xdr:row>
      <xdr:rowOff>156600</xdr:rowOff>
    </xdr:from>
    <xdr:to>
      <xdr:col>16</xdr:col>
      <xdr:colOff>42865</xdr:colOff>
      <xdr:row>24</xdr:row>
      <xdr:rowOff>38100</xdr:rowOff>
    </xdr:to>
    <xdr:sp macro="" textlink="">
      <xdr:nvSpPr>
        <xdr:cNvPr id="81" name="Ovál 80"/>
        <xdr:cNvSpPr/>
      </xdr:nvSpPr>
      <xdr:spPr>
        <a:xfrm>
          <a:off x="4810125" y="34903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20</xdr:col>
      <xdr:colOff>314324</xdr:colOff>
      <xdr:row>29</xdr:row>
      <xdr:rowOff>156600</xdr:rowOff>
    </xdr:from>
    <xdr:to>
      <xdr:col>21</xdr:col>
      <xdr:colOff>71999</xdr:colOff>
      <xdr:row>30</xdr:row>
      <xdr:rowOff>38100</xdr:rowOff>
    </xdr:to>
    <xdr:sp macro="" textlink="">
      <xdr:nvSpPr>
        <xdr:cNvPr id="82" name="Ovál 81"/>
        <xdr:cNvSpPr/>
      </xdr:nvSpPr>
      <xdr:spPr>
        <a:xfrm>
          <a:off x="6810374" y="43285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19</xdr:col>
      <xdr:colOff>419100</xdr:colOff>
      <xdr:row>29</xdr:row>
      <xdr:rowOff>156600</xdr:rowOff>
    </xdr:from>
    <xdr:to>
      <xdr:col>20</xdr:col>
      <xdr:colOff>42865</xdr:colOff>
      <xdr:row>30</xdr:row>
      <xdr:rowOff>38100</xdr:rowOff>
    </xdr:to>
    <xdr:sp macro="" textlink="">
      <xdr:nvSpPr>
        <xdr:cNvPr id="83" name="Ovál 82"/>
        <xdr:cNvSpPr/>
      </xdr:nvSpPr>
      <xdr:spPr>
        <a:xfrm>
          <a:off x="6600825" y="43285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16</xdr:col>
      <xdr:colOff>314324</xdr:colOff>
      <xdr:row>29</xdr:row>
      <xdr:rowOff>156600</xdr:rowOff>
    </xdr:from>
    <xdr:to>
      <xdr:col>17</xdr:col>
      <xdr:colOff>71999</xdr:colOff>
      <xdr:row>30</xdr:row>
      <xdr:rowOff>38100</xdr:rowOff>
    </xdr:to>
    <xdr:sp macro="" textlink="">
      <xdr:nvSpPr>
        <xdr:cNvPr id="84" name="Ovál 83"/>
        <xdr:cNvSpPr/>
      </xdr:nvSpPr>
      <xdr:spPr>
        <a:xfrm>
          <a:off x="5153024" y="432855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15</xdr:col>
      <xdr:colOff>419100</xdr:colOff>
      <xdr:row>29</xdr:row>
      <xdr:rowOff>156600</xdr:rowOff>
    </xdr:from>
    <xdr:to>
      <xdr:col>16</xdr:col>
      <xdr:colOff>42865</xdr:colOff>
      <xdr:row>30</xdr:row>
      <xdr:rowOff>38100</xdr:rowOff>
    </xdr:to>
    <xdr:sp macro="" textlink="">
      <xdr:nvSpPr>
        <xdr:cNvPr id="85" name="Ovál 84"/>
        <xdr:cNvSpPr/>
      </xdr:nvSpPr>
      <xdr:spPr>
        <a:xfrm>
          <a:off x="4810125" y="432855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20</xdr:col>
      <xdr:colOff>314324</xdr:colOff>
      <xdr:row>35</xdr:row>
      <xdr:rowOff>137550</xdr:rowOff>
    </xdr:from>
    <xdr:to>
      <xdr:col>21</xdr:col>
      <xdr:colOff>71999</xdr:colOff>
      <xdr:row>36</xdr:row>
      <xdr:rowOff>19050</xdr:rowOff>
    </xdr:to>
    <xdr:sp macro="" textlink="">
      <xdr:nvSpPr>
        <xdr:cNvPr id="86" name="Ovál 85"/>
        <xdr:cNvSpPr/>
      </xdr:nvSpPr>
      <xdr:spPr>
        <a:xfrm>
          <a:off x="7058024" y="514770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19</xdr:col>
      <xdr:colOff>419100</xdr:colOff>
      <xdr:row>35</xdr:row>
      <xdr:rowOff>137550</xdr:rowOff>
    </xdr:from>
    <xdr:to>
      <xdr:col>20</xdr:col>
      <xdr:colOff>42865</xdr:colOff>
      <xdr:row>36</xdr:row>
      <xdr:rowOff>19050</xdr:rowOff>
    </xdr:to>
    <xdr:sp macro="" textlink="">
      <xdr:nvSpPr>
        <xdr:cNvPr id="87" name="Ovál 86"/>
        <xdr:cNvSpPr/>
      </xdr:nvSpPr>
      <xdr:spPr>
        <a:xfrm>
          <a:off x="6715125" y="514770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16</xdr:col>
      <xdr:colOff>314324</xdr:colOff>
      <xdr:row>35</xdr:row>
      <xdr:rowOff>137550</xdr:rowOff>
    </xdr:from>
    <xdr:to>
      <xdr:col>17</xdr:col>
      <xdr:colOff>71999</xdr:colOff>
      <xdr:row>36</xdr:row>
      <xdr:rowOff>19050</xdr:rowOff>
    </xdr:to>
    <xdr:sp macro="" textlink="">
      <xdr:nvSpPr>
        <xdr:cNvPr id="88" name="Ovál 87"/>
        <xdr:cNvSpPr/>
      </xdr:nvSpPr>
      <xdr:spPr>
        <a:xfrm>
          <a:off x="5400674" y="5147700"/>
          <a:ext cx="7200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15</xdr:col>
      <xdr:colOff>419100</xdr:colOff>
      <xdr:row>35</xdr:row>
      <xdr:rowOff>137550</xdr:rowOff>
    </xdr:from>
    <xdr:to>
      <xdr:col>16</xdr:col>
      <xdr:colOff>42865</xdr:colOff>
      <xdr:row>36</xdr:row>
      <xdr:rowOff>19050</xdr:rowOff>
    </xdr:to>
    <xdr:sp macro="" textlink="">
      <xdr:nvSpPr>
        <xdr:cNvPr id="89" name="Ovál 88"/>
        <xdr:cNvSpPr/>
      </xdr:nvSpPr>
      <xdr:spPr>
        <a:xfrm>
          <a:off x="5057775" y="5147700"/>
          <a:ext cx="71440" cy="72000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12</xdr:col>
      <xdr:colOff>190500</xdr:colOff>
      <xdr:row>35</xdr:row>
      <xdr:rowOff>171450</xdr:rowOff>
    </xdr:from>
    <xdr:to>
      <xdr:col>15</xdr:col>
      <xdr:colOff>410175</xdr:colOff>
      <xdr:row>35</xdr:row>
      <xdr:rowOff>171450</xdr:rowOff>
    </xdr:to>
    <xdr:cxnSp macro="">
      <xdr:nvCxnSpPr>
        <xdr:cNvPr id="93" name="Rovná spojnica 92"/>
        <xdr:cNvCxnSpPr/>
      </xdr:nvCxnSpPr>
      <xdr:spPr>
        <a:xfrm>
          <a:off x="3886200" y="5181600"/>
          <a:ext cx="11626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213000</xdr:colOff>
      <xdr:row>30</xdr:row>
      <xdr:rowOff>0</xdr:rowOff>
    </xdr:from>
    <xdr:to>
      <xdr:col>15</xdr:col>
      <xdr:colOff>430725</xdr:colOff>
      <xdr:row>30</xdr:row>
      <xdr:rowOff>0</xdr:rowOff>
    </xdr:to>
    <xdr:cxnSp macro="">
      <xdr:nvCxnSpPr>
        <xdr:cNvPr id="94" name="Rovná spojnica 93"/>
        <xdr:cNvCxnSpPr/>
      </xdr:nvCxnSpPr>
      <xdr:spPr>
        <a:xfrm>
          <a:off x="3413400" y="4362450"/>
          <a:ext cx="1656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185250</xdr:colOff>
      <xdr:row>23</xdr:row>
      <xdr:rowOff>189195</xdr:rowOff>
    </xdr:from>
    <xdr:to>
      <xdr:col>15</xdr:col>
      <xdr:colOff>410892</xdr:colOff>
      <xdr:row>23</xdr:row>
      <xdr:rowOff>189195</xdr:rowOff>
    </xdr:to>
    <xdr:cxnSp macro="">
      <xdr:nvCxnSpPr>
        <xdr:cNvPr id="95" name="Rovná spojnica 94"/>
        <xdr:cNvCxnSpPr/>
      </xdr:nvCxnSpPr>
      <xdr:spPr>
        <a:xfrm>
          <a:off x="2892699" y="3519683"/>
          <a:ext cx="216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212550</xdr:colOff>
      <xdr:row>18</xdr:row>
      <xdr:rowOff>0</xdr:rowOff>
    </xdr:from>
    <xdr:to>
      <xdr:col>15</xdr:col>
      <xdr:colOff>410370</xdr:colOff>
      <xdr:row>18</xdr:row>
      <xdr:rowOff>0</xdr:rowOff>
    </xdr:to>
    <xdr:cxnSp macro="">
      <xdr:nvCxnSpPr>
        <xdr:cNvPr id="96" name="Rovná spojnica 95"/>
        <xdr:cNvCxnSpPr/>
      </xdr:nvCxnSpPr>
      <xdr:spPr>
        <a:xfrm>
          <a:off x="2424177" y="2681353"/>
          <a:ext cx="262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203850</xdr:colOff>
      <xdr:row>11</xdr:row>
      <xdr:rowOff>189195</xdr:rowOff>
    </xdr:from>
    <xdr:to>
      <xdr:col>15</xdr:col>
      <xdr:colOff>409848</xdr:colOff>
      <xdr:row>11</xdr:row>
      <xdr:rowOff>189195</xdr:rowOff>
    </xdr:to>
    <xdr:cxnSp macro="">
      <xdr:nvCxnSpPr>
        <xdr:cNvPr id="97" name="Rovná spojnica 96"/>
        <xdr:cNvCxnSpPr/>
      </xdr:nvCxnSpPr>
      <xdr:spPr>
        <a:xfrm>
          <a:off x="1919655" y="1843022"/>
          <a:ext cx="313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195150</xdr:colOff>
      <xdr:row>6</xdr:row>
      <xdr:rowOff>0</xdr:rowOff>
    </xdr:from>
    <xdr:to>
      <xdr:col>16</xdr:col>
      <xdr:colOff>0</xdr:colOff>
      <xdr:row>6</xdr:row>
      <xdr:rowOff>0</xdr:rowOff>
    </xdr:to>
    <xdr:cxnSp macro="">
      <xdr:nvCxnSpPr>
        <xdr:cNvPr id="98" name="Rovná spojnica 97"/>
        <xdr:cNvCxnSpPr/>
      </xdr:nvCxnSpPr>
      <xdr:spPr>
        <a:xfrm>
          <a:off x="1414350" y="1009650"/>
          <a:ext cx="367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193500</xdr:colOff>
      <xdr:row>39</xdr:row>
      <xdr:rowOff>0</xdr:rowOff>
    </xdr:from>
    <xdr:to>
      <xdr:col>13</xdr:col>
      <xdr:colOff>108000</xdr:colOff>
      <xdr:row>39</xdr:row>
      <xdr:rowOff>0</xdr:rowOff>
    </xdr:to>
    <xdr:cxnSp macro="">
      <xdr:nvCxnSpPr>
        <xdr:cNvPr id="99" name="Rovná spojnica 98"/>
        <xdr:cNvCxnSpPr/>
      </xdr:nvCxnSpPr>
      <xdr:spPr>
        <a:xfrm>
          <a:off x="1412700" y="5600700"/>
          <a:ext cx="2772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6</xdr:row>
      <xdr:rowOff>0</xdr:rowOff>
    </xdr:from>
    <xdr:to>
      <xdr:col>2</xdr:col>
      <xdr:colOff>257175</xdr:colOff>
      <xdr:row>20</xdr:row>
      <xdr:rowOff>127950</xdr:rowOff>
    </xdr:to>
    <xdr:cxnSp macro="">
      <xdr:nvCxnSpPr>
        <xdr:cNvPr id="100" name="Rovná spojnica 99"/>
        <xdr:cNvCxnSpPr/>
      </xdr:nvCxnSpPr>
      <xdr:spPr>
        <a:xfrm>
          <a:off x="1476375" y="1009650"/>
          <a:ext cx="0" cy="2052000"/>
        </a:xfrm>
        <a:prstGeom prst="line">
          <a:avLst/>
        </a:prstGeom>
        <a:ln w="12700">
          <a:solidFill>
            <a:schemeClr val="tx1"/>
          </a:solidFill>
          <a:head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12</xdr:row>
      <xdr:rowOff>0</xdr:rowOff>
    </xdr:from>
    <xdr:to>
      <xdr:col>4</xdr:col>
      <xdr:colOff>257175</xdr:colOff>
      <xdr:row>23</xdr:row>
      <xdr:rowOff>170100</xdr:rowOff>
    </xdr:to>
    <xdr:cxnSp macro="">
      <xdr:nvCxnSpPr>
        <xdr:cNvPr id="103" name="Rovná spojnica 102"/>
        <xdr:cNvCxnSpPr/>
      </xdr:nvCxnSpPr>
      <xdr:spPr>
        <a:xfrm>
          <a:off x="1971675" y="1847850"/>
          <a:ext cx="0" cy="1656000"/>
        </a:xfrm>
        <a:prstGeom prst="line">
          <a:avLst/>
        </a:prstGeom>
        <a:ln w="12700">
          <a:solidFill>
            <a:schemeClr val="tx1"/>
          </a:solidFill>
          <a:head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18</xdr:row>
      <xdr:rowOff>0</xdr:rowOff>
    </xdr:from>
    <xdr:to>
      <xdr:col>6</xdr:col>
      <xdr:colOff>257175</xdr:colOff>
      <xdr:row>26</xdr:row>
      <xdr:rowOff>138150</xdr:rowOff>
    </xdr:to>
    <xdr:cxnSp macro="">
      <xdr:nvCxnSpPr>
        <xdr:cNvPr id="105" name="Rovná spojnica 104"/>
        <xdr:cNvCxnSpPr/>
      </xdr:nvCxnSpPr>
      <xdr:spPr>
        <a:xfrm>
          <a:off x="2466975" y="2686050"/>
          <a:ext cx="0" cy="1224000"/>
        </a:xfrm>
        <a:prstGeom prst="line">
          <a:avLst/>
        </a:prstGeom>
        <a:ln w="12700">
          <a:solidFill>
            <a:schemeClr val="tx1"/>
          </a:solidFill>
          <a:head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24</xdr:row>
      <xdr:rowOff>0</xdr:rowOff>
    </xdr:from>
    <xdr:to>
      <xdr:col>8</xdr:col>
      <xdr:colOff>257175</xdr:colOff>
      <xdr:row>29</xdr:row>
      <xdr:rowOff>180300</xdr:rowOff>
    </xdr:to>
    <xdr:cxnSp macro="">
      <xdr:nvCxnSpPr>
        <xdr:cNvPr id="107" name="Rovná spojnica 106"/>
        <xdr:cNvCxnSpPr/>
      </xdr:nvCxnSpPr>
      <xdr:spPr>
        <a:xfrm>
          <a:off x="2962275" y="3524250"/>
          <a:ext cx="0" cy="828000"/>
        </a:xfrm>
        <a:prstGeom prst="line">
          <a:avLst/>
        </a:prstGeom>
        <a:ln w="12700">
          <a:solidFill>
            <a:schemeClr val="tx1"/>
          </a:solidFill>
          <a:head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30</xdr:row>
      <xdr:rowOff>0</xdr:rowOff>
    </xdr:from>
    <xdr:to>
      <xdr:col>10</xdr:col>
      <xdr:colOff>257175</xdr:colOff>
      <xdr:row>32</xdr:row>
      <xdr:rowOff>148350</xdr:rowOff>
    </xdr:to>
    <xdr:cxnSp macro="">
      <xdr:nvCxnSpPr>
        <xdr:cNvPr id="109" name="Rovná spojnica 108"/>
        <xdr:cNvCxnSpPr/>
      </xdr:nvCxnSpPr>
      <xdr:spPr>
        <a:xfrm>
          <a:off x="3457575" y="4362450"/>
          <a:ext cx="0" cy="396000"/>
        </a:xfrm>
        <a:prstGeom prst="line">
          <a:avLst/>
        </a:prstGeom>
        <a:ln w="12700">
          <a:solidFill>
            <a:schemeClr val="tx1"/>
          </a:solidFill>
          <a:headEnd type="triangle" w="med" len="lg"/>
          <a:tailEnd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34</xdr:row>
      <xdr:rowOff>104775</xdr:rowOff>
    </xdr:from>
    <xdr:to>
      <xdr:col>12</xdr:col>
      <xdr:colOff>266700</xdr:colOff>
      <xdr:row>35</xdr:row>
      <xdr:rowOff>171450</xdr:rowOff>
    </xdr:to>
    <xdr:cxnSp macro="">
      <xdr:nvCxnSpPr>
        <xdr:cNvPr id="111" name="Rovná spojnica 110"/>
        <xdr:cNvCxnSpPr/>
      </xdr:nvCxnSpPr>
      <xdr:spPr>
        <a:xfrm flipV="1">
          <a:off x="4267200" y="4991100"/>
          <a:ext cx="0" cy="190500"/>
        </a:xfrm>
        <a:prstGeom prst="line">
          <a:avLst/>
        </a:prstGeom>
        <a:ln w="12700">
          <a:solidFill>
            <a:schemeClr val="tx1"/>
          </a:solidFill>
          <a:head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39</xdr:row>
      <xdr:rowOff>912</xdr:rowOff>
    </xdr:from>
    <xdr:to>
      <xdr:col>12</xdr:col>
      <xdr:colOff>266700</xdr:colOff>
      <xdr:row>41</xdr:row>
      <xdr:rowOff>1103</xdr:rowOff>
    </xdr:to>
    <xdr:cxnSp macro="">
      <xdr:nvCxnSpPr>
        <xdr:cNvPr id="117" name="Rovná spojnica 116"/>
        <xdr:cNvCxnSpPr/>
      </xdr:nvCxnSpPr>
      <xdr:spPr>
        <a:xfrm>
          <a:off x="4280807" y="5526384"/>
          <a:ext cx="0" cy="180000"/>
        </a:xfrm>
        <a:prstGeom prst="line">
          <a:avLst/>
        </a:prstGeom>
        <a:ln w="12700">
          <a:solidFill>
            <a:schemeClr val="tx1"/>
          </a:solidFill>
          <a:head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259760</xdr:colOff>
      <xdr:row>34</xdr:row>
      <xdr:rowOff>125556</xdr:rowOff>
    </xdr:from>
    <xdr:to>
      <xdr:col>10</xdr:col>
      <xdr:colOff>259760</xdr:colOff>
      <xdr:row>39</xdr:row>
      <xdr:rowOff>0</xdr:rowOff>
    </xdr:to>
    <xdr:cxnSp macro="">
      <xdr:nvCxnSpPr>
        <xdr:cNvPr id="120" name="Rovná spojnica 119"/>
        <xdr:cNvCxnSpPr/>
      </xdr:nvCxnSpPr>
      <xdr:spPr>
        <a:xfrm flipV="1">
          <a:off x="3454965" y="5043920"/>
          <a:ext cx="0" cy="593148"/>
        </a:xfrm>
        <a:prstGeom prst="line">
          <a:avLst/>
        </a:prstGeom>
        <a:ln w="12700">
          <a:solidFill>
            <a:schemeClr val="tx1"/>
          </a:solidFill>
          <a:headEnd type="triangle" w="med" len="lg"/>
          <a:tailEnd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259760</xdr:colOff>
      <xdr:row>32</xdr:row>
      <xdr:rowOff>0</xdr:rowOff>
    </xdr:from>
    <xdr:to>
      <xdr:col>8</xdr:col>
      <xdr:colOff>259760</xdr:colOff>
      <xdr:row>39</xdr:row>
      <xdr:rowOff>0</xdr:rowOff>
    </xdr:to>
    <xdr:cxnSp macro="">
      <xdr:nvCxnSpPr>
        <xdr:cNvPr id="123" name="Rovná spojnica 122"/>
        <xdr:cNvCxnSpPr/>
      </xdr:nvCxnSpPr>
      <xdr:spPr>
        <a:xfrm flipV="1">
          <a:off x="2961396" y="4641273"/>
          <a:ext cx="0" cy="995795"/>
        </a:xfrm>
        <a:prstGeom prst="line">
          <a:avLst/>
        </a:prstGeom>
        <a:ln w="12700">
          <a:solidFill>
            <a:schemeClr val="tx1"/>
          </a:solidFill>
          <a:headEnd type="triangle" w="med" len="lg"/>
          <a:tailEnd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259760</xdr:colOff>
      <xdr:row>29</xdr:row>
      <xdr:rowOff>0</xdr:rowOff>
    </xdr:from>
    <xdr:to>
      <xdr:col>6</xdr:col>
      <xdr:colOff>259760</xdr:colOff>
      <xdr:row>39</xdr:row>
      <xdr:rowOff>0</xdr:rowOff>
    </xdr:to>
    <xdr:cxnSp macro="">
      <xdr:nvCxnSpPr>
        <xdr:cNvPr id="127" name="Rovná spojnica 126"/>
        <xdr:cNvCxnSpPr/>
      </xdr:nvCxnSpPr>
      <xdr:spPr>
        <a:xfrm flipV="1">
          <a:off x="2467828" y="4199659"/>
          <a:ext cx="0" cy="1437409"/>
        </a:xfrm>
        <a:prstGeom prst="line">
          <a:avLst/>
        </a:prstGeom>
        <a:ln w="12700">
          <a:solidFill>
            <a:schemeClr val="tx1"/>
          </a:solidFill>
          <a:headEnd type="triangle" w="med" len="lg"/>
          <a:tailEnd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259760</xdr:colOff>
      <xdr:row>25</xdr:row>
      <xdr:rowOff>125556</xdr:rowOff>
    </xdr:from>
    <xdr:to>
      <xdr:col>4</xdr:col>
      <xdr:colOff>259760</xdr:colOff>
      <xdr:row>39</xdr:row>
      <xdr:rowOff>0</xdr:rowOff>
    </xdr:to>
    <xdr:cxnSp macro="">
      <xdr:nvCxnSpPr>
        <xdr:cNvPr id="130" name="Rovná spojnica 129"/>
        <xdr:cNvCxnSpPr/>
      </xdr:nvCxnSpPr>
      <xdr:spPr>
        <a:xfrm flipV="1">
          <a:off x="1974260" y="3797011"/>
          <a:ext cx="0" cy="1840057"/>
        </a:xfrm>
        <a:prstGeom prst="line">
          <a:avLst/>
        </a:prstGeom>
        <a:ln w="12700">
          <a:solidFill>
            <a:schemeClr val="tx1"/>
          </a:solidFill>
          <a:headEnd type="triangle" w="med" len="lg"/>
          <a:tailEnd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259760</xdr:colOff>
      <xdr:row>23</xdr:row>
      <xdr:rowOff>0</xdr:rowOff>
    </xdr:from>
    <xdr:to>
      <xdr:col>2</xdr:col>
      <xdr:colOff>259760</xdr:colOff>
      <xdr:row>39</xdr:row>
      <xdr:rowOff>0</xdr:rowOff>
    </xdr:to>
    <xdr:cxnSp macro="">
      <xdr:nvCxnSpPr>
        <xdr:cNvPr id="132" name="Rovná spojnica 131"/>
        <xdr:cNvCxnSpPr/>
      </xdr:nvCxnSpPr>
      <xdr:spPr>
        <a:xfrm flipV="1">
          <a:off x="1480692" y="3355398"/>
          <a:ext cx="0" cy="2281670"/>
        </a:xfrm>
        <a:prstGeom prst="line">
          <a:avLst/>
        </a:prstGeom>
        <a:ln w="12700">
          <a:solidFill>
            <a:schemeClr val="tx1"/>
          </a:solidFill>
          <a:headEnd type="triangle" w="med" len="lg"/>
          <a:tailEnd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38</xdr:row>
      <xdr:rowOff>0</xdr:rowOff>
    </xdr:from>
    <xdr:to>
      <xdr:col>12</xdr:col>
      <xdr:colOff>266700</xdr:colOff>
      <xdr:row>39</xdr:row>
      <xdr:rowOff>0</xdr:rowOff>
    </xdr:to>
    <xdr:cxnSp macro="">
      <xdr:nvCxnSpPr>
        <xdr:cNvPr id="142" name="Rovná spojnica 141"/>
        <xdr:cNvCxnSpPr/>
      </xdr:nvCxnSpPr>
      <xdr:spPr>
        <a:xfrm>
          <a:off x="4267200" y="5448300"/>
          <a:ext cx="0" cy="1524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6</xdr:row>
      <xdr:rowOff>36621</xdr:rowOff>
    </xdr:from>
    <xdr:to>
      <xdr:col>21</xdr:col>
      <xdr:colOff>34838</xdr:colOff>
      <xdr:row>8</xdr:row>
      <xdr:rowOff>40710</xdr:rowOff>
    </xdr:to>
    <xdr:cxnSp macro="">
      <xdr:nvCxnSpPr>
        <xdr:cNvPr id="145" name="Rovná spojnica 144"/>
        <xdr:cNvCxnSpPr/>
      </xdr:nvCxnSpPr>
      <xdr:spPr>
        <a:xfrm>
          <a:off x="7090514" y="1041313"/>
          <a:ext cx="0" cy="252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12</xdr:row>
      <xdr:rowOff>36621</xdr:rowOff>
    </xdr:from>
    <xdr:to>
      <xdr:col>21</xdr:col>
      <xdr:colOff>34838</xdr:colOff>
      <xdr:row>14</xdr:row>
      <xdr:rowOff>40710</xdr:rowOff>
    </xdr:to>
    <xdr:cxnSp macro="">
      <xdr:nvCxnSpPr>
        <xdr:cNvPr id="147" name="Rovná spojnica 146"/>
        <xdr:cNvCxnSpPr/>
      </xdr:nvCxnSpPr>
      <xdr:spPr>
        <a:xfrm>
          <a:off x="7090514" y="1879643"/>
          <a:ext cx="0" cy="252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18</xdr:row>
      <xdr:rowOff>36621</xdr:rowOff>
    </xdr:from>
    <xdr:to>
      <xdr:col>21</xdr:col>
      <xdr:colOff>34838</xdr:colOff>
      <xdr:row>20</xdr:row>
      <xdr:rowOff>40710</xdr:rowOff>
    </xdr:to>
    <xdr:cxnSp macro="">
      <xdr:nvCxnSpPr>
        <xdr:cNvPr id="148" name="Rovná spojnica 147"/>
        <xdr:cNvCxnSpPr/>
      </xdr:nvCxnSpPr>
      <xdr:spPr>
        <a:xfrm>
          <a:off x="7090514" y="2717974"/>
          <a:ext cx="0" cy="252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24</xdr:row>
      <xdr:rowOff>36621</xdr:rowOff>
    </xdr:from>
    <xdr:to>
      <xdr:col>21</xdr:col>
      <xdr:colOff>34838</xdr:colOff>
      <xdr:row>26</xdr:row>
      <xdr:rowOff>40710</xdr:rowOff>
    </xdr:to>
    <xdr:cxnSp macro="">
      <xdr:nvCxnSpPr>
        <xdr:cNvPr id="149" name="Rovná spojnica 148"/>
        <xdr:cNvCxnSpPr/>
      </xdr:nvCxnSpPr>
      <xdr:spPr>
        <a:xfrm>
          <a:off x="7090514" y="3556304"/>
          <a:ext cx="0" cy="252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30</xdr:row>
      <xdr:rowOff>36620</xdr:rowOff>
    </xdr:from>
    <xdr:to>
      <xdr:col>21</xdr:col>
      <xdr:colOff>34838</xdr:colOff>
      <xdr:row>32</xdr:row>
      <xdr:rowOff>40709</xdr:rowOff>
    </xdr:to>
    <xdr:cxnSp macro="">
      <xdr:nvCxnSpPr>
        <xdr:cNvPr id="150" name="Rovná spojnica 149"/>
        <xdr:cNvCxnSpPr/>
      </xdr:nvCxnSpPr>
      <xdr:spPr>
        <a:xfrm>
          <a:off x="7090514" y="4394634"/>
          <a:ext cx="0" cy="252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36</xdr:row>
      <xdr:rowOff>17049</xdr:rowOff>
    </xdr:from>
    <xdr:to>
      <xdr:col>21</xdr:col>
      <xdr:colOff>34838</xdr:colOff>
      <xdr:row>38</xdr:row>
      <xdr:rowOff>21138</xdr:rowOff>
    </xdr:to>
    <xdr:cxnSp macro="">
      <xdr:nvCxnSpPr>
        <xdr:cNvPr id="151" name="Rovná spojnica 150"/>
        <xdr:cNvCxnSpPr/>
      </xdr:nvCxnSpPr>
      <xdr:spPr>
        <a:xfrm>
          <a:off x="7090514" y="5213393"/>
          <a:ext cx="0" cy="25200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47400</xdr:colOff>
      <xdr:row>8</xdr:row>
      <xdr:rowOff>0</xdr:rowOff>
    </xdr:from>
    <xdr:to>
      <xdr:col>22</xdr:col>
      <xdr:colOff>0</xdr:colOff>
      <xdr:row>8</xdr:row>
      <xdr:rowOff>0</xdr:rowOff>
    </xdr:to>
    <xdr:cxnSp macro="">
      <xdr:nvCxnSpPr>
        <xdr:cNvPr id="152" name="Rovná spojnica 151"/>
        <xdr:cNvCxnSpPr/>
      </xdr:nvCxnSpPr>
      <xdr:spPr>
        <a:xfrm>
          <a:off x="7543575" y="1257300"/>
          <a:ext cx="48600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47400</xdr:colOff>
      <xdr:row>14</xdr:row>
      <xdr:rowOff>0</xdr:rowOff>
    </xdr:from>
    <xdr:to>
      <xdr:col>22</xdr:col>
      <xdr:colOff>0</xdr:colOff>
      <xdr:row>14</xdr:row>
      <xdr:rowOff>0</xdr:rowOff>
    </xdr:to>
    <xdr:cxnSp macro="">
      <xdr:nvCxnSpPr>
        <xdr:cNvPr id="153" name="Rovná spojnica 152"/>
        <xdr:cNvCxnSpPr/>
      </xdr:nvCxnSpPr>
      <xdr:spPr>
        <a:xfrm>
          <a:off x="7543575" y="2095500"/>
          <a:ext cx="48600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47400</xdr:colOff>
      <xdr:row>20</xdr:row>
      <xdr:rowOff>0</xdr:rowOff>
    </xdr:from>
    <xdr:to>
      <xdr:col>22</xdr:col>
      <xdr:colOff>0</xdr:colOff>
      <xdr:row>20</xdr:row>
      <xdr:rowOff>0</xdr:rowOff>
    </xdr:to>
    <xdr:cxnSp macro="">
      <xdr:nvCxnSpPr>
        <xdr:cNvPr id="154" name="Rovná spojnica 153"/>
        <xdr:cNvCxnSpPr/>
      </xdr:nvCxnSpPr>
      <xdr:spPr>
        <a:xfrm>
          <a:off x="7543575" y="2933700"/>
          <a:ext cx="48600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47400</xdr:colOff>
      <xdr:row>26</xdr:row>
      <xdr:rowOff>0</xdr:rowOff>
    </xdr:from>
    <xdr:to>
      <xdr:col>22</xdr:col>
      <xdr:colOff>0</xdr:colOff>
      <xdr:row>26</xdr:row>
      <xdr:rowOff>0</xdr:rowOff>
    </xdr:to>
    <xdr:cxnSp macro="">
      <xdr:nvCxnSpPr>
        <xdr:cNvPr id="155" name="Rovná spojnica 154"/>
        <xdr:cNvCxnSpPr/>
      </xdr:nvCxnSpPr>
      <xdr:spPr>
        <a:xfrm>
          <a:off x="7543575" y="3771900"/>
          <a:ext cx="48600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47400</xdr:colOff>
      <xdr:row>32</xdr:row>
      <xdr:rowOff>0</xdr:rowOff>
    </xdr:from>
    <xdr:to>
      <xdr:col>22</xdr:col>
      <xdr:colOff>0</xdr:colOff>
      <xdr:row>32</xdr:row>
      <xdr:rowOff>0</xdr:rowOff>
    </xdr:to>
    <xdr:cxnSp macro="">
      <xdr:nvCxnSpPr>
        <xdr:cNvPr id="156" name="Rovná spojnica 155"/>
        <xdr:cNvCxnSpPr/>
      </xdr:nvCxnSpPr>
      <xdr:spPr>
        <a:xfrm>
          <a:off x="7543575" y="4610100"/>
          <a:ext cx="48600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47400</xdr:colOff>
      <xdr:row>37</xdr:row>
      <xdr:rowOff>76605</xdr:rowOff>
    </xdr:from>
    <xdr:to>
      <xdr:col>22</xdr:col>
      <xdr:colOff>0</xdr:colOff>
      <xdr:row>37</xdr:row>
      <xdr:rowOff>76605</xdr:rowOff>
    </xdr:to>
    <xdr:cxnSp macro="">
      <xdr:nvCxnSpPr>
        <xdr:cNvPr id="157" name="Rovná spojnica 156"/>
        <xdr:cNvCxnSpPr/>
      </xdr:nvCxnSpPr>
      <xdr:spPr>
        <a:xfrm>
          <a:off x="7520862" y="5385294"/>
          <a:ext cx="485467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6</xdr:row>
      <xdr:rowOff>28690</xdr:rowOff>
    </xdr:from>
    <xdr:to>
      <xdr:col>17</xdr:col>
      <xdr:colOff>38100</xdr:colOff>
      <xdr:row>8</xdr:row>
      <xdr:rowOff>33040</xdr:rowOff>
    </xdr:to>
    <xdr:cxnSp macro="">
      <xdr:nvCxnSpPr>
        <xdr:cNvPr id="158" name="Rovná spojnica 157"/>
        <xdr:cNvCxnSpPr/>
      </xdr:nvCxnSpPr>
      <xdr:spPr>
        <a:xfrm>
          <a:off x="5438775" y="1038340"/>
          <a:ext cx="0" cy="25200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12</xdr:row>
      <xdr:rowOff>28690</xdr:rowOff>
    </xdr:from>
    <xdr:to>
      <xdr:col>17</xdr:col>
      <xdr:colOff>38100</xdr:colOff>
      <xdr:row>14</xdr:row>
      <xdr:rowOff>33040</xdr:rowOff>
    </xdr:to>
    <xdr:cxnSp macro="">
      <xdr:nvCxnSpPr>
        <xdr:cNvPr id="159" name="Rovná spojnica 158"/>
        <xdr:cNvCxnSpPr/>
      </xdr:nvCxnSpPr>
      <xdr:spPr>
        <a:xfrm>
          <a:off x="5438775" y="1876540"/>
          <a:ext cx="0" cy="25200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18</xdr:row>
      <xdr:rowOff>28689</xdr:rowOff>
    </xdr:from>
    <xdr:to>
      <xdr:col>17</xdr:col>
      <xdr:colOff>38100</xdr:colOff>
      <xdr:row>20</xdr:row>
      <xdr:rowOff>33039</xdr:rowOff>
    </xdr:to>
    <xdr:cxnSp macro="">
      <xdr:nvCxnSpPr>
        <xdr:cNvPr id="160" name="Rovná spojnica 159"/>
        <xdr:cNvCxnSpPr/>
      </xdr:nvCxnSpPr>
      <xdr:spPr>
        <a:xfrm>
          <a:off x="5438775" y="2714739"/>
          <a:ext cx="0" cy="25200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24</xdr:row>
      <xdr:rowOff>28690</xdr:rowOff>
    </xdr:from>
    <xdr:to>
      <xdr:col>17</xdr:col>
      <xdr:colOff>38100</xdr:colOff>
      <xdr:row>26</xdr:row>
      <xdr:rowOff>33040</xdr:rowOff>
    </xdr:to>
    <xdr:cxnSp macro="">
      <xdr:nvCxnSpPr>
        <xdr:cNvPr id="161" name="Rovná spojnica 160"/>
        <xdr:cNvCxnSpPr/>
      </xdr:nvCxnSpPr>
      <xdr:spPr>
        <a:xfrm>
          <a:off x="5438775" y="3552940"/>
          <a:ext cx="0" cy="25200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30</xdr:row>
      <xdr:rowOff>28690</xdr:rowOff>
    </xdr:from>
    <xdr:to>
      <xdr:col>17</xdr:col>
      <xdr:colOff>38100</xdr:colOff>
      <xdr:row>32</xdr:row>
      <xdr:rowOff>33040</xdr:rowOff>
    </xdr:to>
    <xdr:cxnSp macro="">
      <xdr:nvCxnSpPr>
        <xdr:cNvPr id="162" name="Rovná spojnica 161"/>
        <xdr:cNvCxnSpPr/>
      </xdr:nvCxnSpPr>
      <xdr:spPr>
        <a:xfrm>
          <a:off x="5438775" y="4391140"/>
          <a:ext cx="0" cy="25200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</xdr:colOff>
      <xdr:row>36</xdr:row>
      <xdr:rowOff>28690</xdr:rowOff>
    </xdr:from>
    <xdr:to>
      <xdr:col>17</xdr:col>
      <xdr:colOff>38100</xdr:colOff>
      <xdr:row>38</xdr:row>
      <xdr:rowOff>33040</xdr:rowOff>
    </xdr:to>
    <xdr:cxnSp macro="">
      <xdr:nvCxnSpPr>
        <xdr:cNvPr id="163" name="Rovná spojnica 162"/>
        <xdr:cNvCxnSpPr/>
      </xdr:nvCxnSpPr>
      <xdr:spPr>
        <a:xfrm>
          <a:off x="5438775" y="5229340"/>
          <a:ext cx="0" cy="25200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34079</xdr:colOff>
      <xdr:row>7</xdr:row>
      <xdr:rowOff>122190</xdr:rowOff>
    </xdr:from>
    <xdr:to>
      <xdr:col>21</xdr:col>
      <xdr:colOff>38190</xdr:colOff>
      <xdr:row>7</xdr:row>
      <xdr:rowOff>122190</xdr:rowOff>
    </xdr:to>
    <xdr:cxnSp macro="">
      <xdr:nvCxnSpPr>
        <xdr:cNvPr id="164" name="Rovná spojnica 163"/>
        <xdr:cNvCxnSpPr/>
      </xdr:nvCxnSpPr>
      <xdr:spPr>
        <a:xfrm flipV="1">
          <a:off x="5872904" y="1255665"/>
          <a:ext cx="1661461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34079</xdr:colOff>
      <xdr:row>13</xdr:row>
      <xdr:rowOff>122190</xdr:rowOff>
    </xdr:from>
    <xdr:to>
      <xdr:col>21</xdr:col>
      <xdr:colOff>38190</xdr:colOff>
      <xdr:row>13</xdr:row>
      <xdr:rowOff>122190</xdr:rowOff>
    </xdr:to>
    <xdr:cxnSp macro="">
      <xdr:nvCxnSpPr>
        <xdr:cNvPr id="165" name="Rovná spojnica 164"/>
        <xdr:cNvCxnSpPr/>
      </xdr:nvCxnSpPr>
      <xdr:spPr>
        <a:xfrm flipV="1">
          <a:off x="5855652" y="2087138"/>
          <a:ext cx="165600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30749</xdr:colOff>
      <xdr:row>20</xdr:row>
      <xdr:rowOff>485</xdr:rowOff>
    </xdr:from>
    <xdr:to>
      <xdr:col>21</xdr:col>
      <xdr:colOff>34860</xdr:colOff>
      <xdr:row>20</xdr:row>
      <xdr:rowOff>485</xdr:rowOff>
    </xdr:to>
    <xdr:cxnSp macro="">
      <xdr:nvCxnSpPr>
        <xdr:cNvPr id="166" name="Rovná spojnica 165"/>
        <xdr:cNvCxnSpPr/>
      </xdr:nvCxnSpPr>
      <xdr:spPr>
        <a:xfrm flipV="1">
          <a:off x="5869574" y="2934185"/>
          <a:ext cx="1661461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30749</xdr:colOff>
      <xdr:row>26</xdr:row>
      <xdr:rowOff>484</xdr:rowOff>
    </xdr:from>
    <xdr:to>
      <xdr:col>21</xdr:col>
      <xdr:colOff>34860</xdr:colOff>
      <xdr:row>26</xdr:row>
      <xdr:rowOff>484</xdr:rowOff>
    </xdr:to>
    <xdr:cxnSp macro="">
      <xdr:nvCxnSpPr>
        <xdr:cNvPr id="167" name="Rovná spojnica 166"/>
        <xdr:cNvCxnSpPr/>
      </xdr:nvCxnSpPr>
      <xdr:spPr>
        <a:xfrm flipV="1">
          <a:off x="5869574" y="3772384"/>
          <a:ext cx="1661461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30749</xdr:colOff>
      <xdr:row>32</xdr:row>
      <xdr:rowOff>484</xdr:rowOff>
    </xdr:from>
    <xdr:to>
      <xdr:col>21</xdr:col>
      <xdr:colOff>34860</xdr:colOff>
      <xdr:row>32</xdr:row>
      <xdr:rowOff>484</xdr:rowOff>
    </xdr:to>
    <xdr:cxnSp macro="">
      <xdr:nvCxnSpPr>
        <xdr:cNvPr id="168" name="Rovná spojnica 167"/>
        <xdr:cNvCxnSpPr/>
      </xdr:nvCxnSpPr>
      <xdr:spPr>
        <a:xfrm flipV="1">
          <a:off x="5852322" y="4596463"/>
          <a:ext cx="165600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30749</xdr:colOff>
      <xdr:row>37</xdr:row>
      <xdr:rowOff>77090</xdr:rowOff>
    </xdr:from>
    <xdr:to>
      <xdr:col>21</xdr:col>
      <xdr:colOff>34860</xdr:colOff>
      <xdr:row>37</xdr:row>
      <xdr:rowOff>77090</xdr:rowOff>
    </xdr:to>
    <xdr:cxnSp macro="">
      <xdr:nvCxnSpPr>
        <xdr:cNvPr id="169" name="Rovná spojnica 168"/>
        <xdr:cNvCxnSpPr/>
      </xdr:nvCxnSpPr>
      <xdr:spPr>
        <a:xfrm flipV="1">
          <a:off x="5852322" y="5385779"/>
          <a:ext cx="1656000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  <a:headEnd type="triangl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8429</xdr:colOff>
      <xdr:row>4</xdr:row>
      <xdr:rowOff>96933</xdr:rowOff>
    </xdr:from>
    <xdr:to>
      <xdr:col>16</xdr:col>
      <xdr:colOff>8429</xdr:colOff>
      <xdr:row>5</xdr:row>
      <xdr:rowOff>154710</xdr:rowOff>
    </xdr:to>
    <xdr:cxnSp macro="">
      <xdr:nvCxnSpPr>
        <xdr:cNvPr id="187" name="Rovná spojnica 186"/>
        <xdr:cNvCxnSpPr/>
      </xdr:nvCxnSpPr>
      <xdr:spPr>
        <a:xfrm>
          <a:off x="5082810" y="788128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4215</xdr:colOff>
      <xdr:row>10</xdr:row>
      <xdr:rowOff>96934</xdr:rowOff>
    </xdr:from>
    <xdr:to>
      <xdr:col>16</xdr:col>
      <xdr:colOff>4215</xdr:colOff>
      <xdr:row>11</xdr:row>
      <xdr:rowOff>154710</xdr:rowOff>
    </xdr:to>
    <xdr:cxnSp macro="">
      <xdr:nvCxnSpPr>
        <xdr:cNvPr id="189" name="Rovná spojnica 188"/>
        <xdr:cNvCxnSpPr/>
      </xdr:nvCxnSpPr>
      <xdr:spPr>
        <a:xfrm>
          <a:off x="5078596" y="1618405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10</xdr:row>
      <xdr:rowOff>96934</xdr:rowOff>
    </xdr:from>
    <xdr:to>
      <xdr:col>20</xdr:col>
      <xdr:colOff>4215</xdr:colOff>
      <xdr:row>11</xdr:row>
      <xdr:rowOff>154710</xdr:rowOff>
    </xdr:to>
    <xdr:cxnSp macro="">
      <xdr:nvCxnSpPr>
        <xdr:cNvPr id="190" name="Rovná spojnica 189"/>
        <xdr:cNvCxnSpPr/>
      </xdr:nvCxnSpPr>
      <xdr:spPr>
        <a:xfrm>
          <a:off x="6734934" y="1618405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4</xdr:row>
      <xdr:rowOff>96933</xdr:rowOff>
    </xdr:from>
    <xdr:to>
      <xdr:col>20</xdr:col>
      <xdr:colOff>4215</xdr:colOff>
      <xdr:row>5</xdr:row>
      <xdr:rowOff>154710</xdr:rowOff>
    </xdr:to>
    <xdr:cxnSp macro="">
      <xdr:nvCxnSpPr>
        <xdr:cNvPr id="191" name="Rovná spojnica 190"/>
        <xdr:cNvCxnSpPr/>
      </xdr:nvCxnSpPr>
      <xdr:spPr>
        <a:xfrm>
          <a:off x="6734934" y="788128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4215</xdr:colOff>
      <xdr:row>16</xdr:row>
      <xdr:rowOff>96933</xdr:rowOff>
    </xdr:from>
    <xdr:to>
      <xdr:col>16</xdr:col>
      <xdr:colOff>4215</xdr:colOff>
      <xdr:row>17</xdr:row>
      <xdr:rowOff>154710</xdr:rowOff>
    </xdr:to>
    <xdr:cxnSp macro="">
      <xdr:nvCxnSpPr>
        <xdr:cNvPr id="192" name="Rovná spojnica 191"/>
        <xdr:cNvCxnSpPr/>
      </xdr:nvCxnSpPr>
      <xdr:spPr>
        <a:xfrm>
          <a:off x="5078596" y="2448681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4215</xdr:colOff>
      <xdr:row>22</xdr:row>
      <xdr:rowOff>96934</xdr:rowOff>
    </xdr:from>
    <xdr:to>
      <xdr:col>16</xdr:col>
      <xdr:colOff>4215</xdr:colOff>
      <xdr:row>23</xdr:row>
      <xdr:rowOff>154710</xdr:rowOff>
    </xdr:to>
    <xdr:cxnSp macro="">
      <xdr:nvCxnSpPr>
        <xdr:cNvPr id="193" name="Rovná spojnica 192"/>
        <xdr:cNvCxnSpPr/>
      </xdr:nvCxnSpPr>
      <xdr:spPr>
        <a:xfrm>
          <a:off x="5078596" y="3278958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4215</xdr:colOff>
      <xdr:row>28</xdr:row>
      <xdr:rowOff>96933</xdr:rowOff>
    </xdr:from>
    <xdr:to>
      <xdr:col>16</xdr:col>
      <xdr:colOff>4215</xdr:colOff>
      <xdr:row>29</xdr:row>
      <xdr:rowOff>154710</xdr:rowOff>
    </xdr:to>
    <xdr:cxnSp macro="">
      <xdr:nvCxnSpPr>
        <xdr:cNvPr id="194" name="Rovná spojnica 193"/>
        <xdr:cNvCxnSpPr/>
      </xdr:nvCxnSpPr>
      <xdr:spPr>
        <a:xfrm>
          <a:off x="5078596" y="4109234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22</xdr:row>
      <xdr:rowOff>96934</xdr:rowOff>
    </xdr:from>
    <xdr:to>
      <xdr:col>20</xdr:col>
      <xdr:colOff>4215</xdr:colOff>
      <xdr:row>23</xdr:row>
      <xdr:rowOff>154710</xdr:rowOff>
    </xdr:to>
    <xdr:cxnSp macro="">
      <xdr:nvCxnSpPr>
        <xdr:cNvPr id="195" name="Rovná spojnica 194"/>
        <xdr:cNvCxnSpPr/>
      </xdr:nvCxnSpPr>
      <xdr:spPr>
        <a:xfrm>
          <a:off x="6734934" y="3278958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16</xdr:row>
      <xdr:rowOff>96933</xdr:rowOff>
    </xdr:from>
    <xdr:to>
      <xdr:col>20</xdr:col>
      <xdr:colOff>4215</xdr:colOff>
      <xdr:row>17</xdr:row>
      <xdr:rowOff>154710</xdr:rowOff>
    </xdr:to>
    <xdr:cxnSp macro="">
      <xdr:nvCxnSpPr>
        <xdr:cNvPr id="196" name="Rovná spojnica 195"/>
        <xdr:cNvCxnSpPr/>
      </xdr:nvCxnSpPr>
      <xdr:spPr>
        <a:xfrm>
          <a:off x="6734934" y="2448681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28</xdr:row>
      <xdr:rowOff>96933</xdr:rowOff>
    </xdr:from>
    <xdr:to>
      <xdr:col>20</xdr:col>
      <xdr:colOff>4215</xdr:colOff>
      <xdr:row>29</xdr:row>
      <xdr:rowOff>154710</xdr:rowOff>
    </xdr:to>
    <xdr:cxnSp macro="">
      <xdr:nvCxnSpPr>
        <xdr:cNvPr id="197" name="Rovná spojnica 196"/>
        <xdr:cNvCxnSpPr/>
      </xdr:nvCxnSpPr>
      <xdr:spPr>
        <a:xfrm>
          <a:off x="6734934" y="4109234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4215</xdr:colOff>
      <xdr:row>34</xdr:row>
      <xdr:rowOff>96934</xdr:rowOff>
    </xdr:from>
    <xdr:to>
      <xdr:col>16</xdr:col>
      <xdr:colOff>4215</xdr:colOff>
      <xdr:row>35</xdr:row>
      <xdr:rowOff>154710</xdr:rowOff>
    </xdr:to>
    <xdr:cxnSp macro="">
      <xdr:nvCxnSpPr>
        <xdr:cNvPr id="198" name="Rovná spojnica 197"/>
        <xdr:cNvCxnSpPr/>
      </xdr:nvCxnSpPr>
      <xdr:spPr>
        <a:xfrm>
          <a:off x="5078596" y="4939511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34</xdr:row>
      <xdr:rowOff>96934</xdr:rowOff>
    </xdr:from>
    <xdr:to>
      <xdr:col>20</xdr:col>
      <xdr:colOff>4215</xdr:colOff>
      <xdr:row>35</xdr:row>
      <xdr:rowOff>154710</xdr:rowOff>
    </xdr:to>
    <xdr:cxnSp macro="">
      <xdr:nvCxnSpPr>
        <xdr:cNvPr id="199" name="Rovná spojnica 198"/>
        <xdr:cNvCxnSpPr/>
      </xdr:nvCxnSpPr>
      <xdr:spPr>
        <a:xfrm>
          <a:off x="6734934" y="4939511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4</xdr:row>
      <xdr:rowOff>96945</xdr:rowOff>
    </xdr:from>
    <xdr:to>
      <xdr:col>17</xdr:col>
      <xdr:colOff>33720</xdr:colOff>
      <xdr:row>5</xdr:row>
      <xdr:rowOff>154722</xdr:rowOff>
    </xdr:to>
    <xdr:cxnSp macro="">
      <xdr:nvCxnSpPr>
        <xdr:cNvPr id="200" name="Rovná spojnica 199"/>
        <xdr:cNvCxnSpPr/>
      </xdr:nvCxnSpPr>
      <xdr:spPr>
        <a:xfrm>
          <a:off x="5424196" y="788140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4</xdr:row>
      <xdr:rowOff>96945</xdr:rowOff>
    </xdr:from>
    <xdr:to>
      <xdr:col>21</xdr:col>
      <xdr:colOff>33720</xdr:colOff>
      <xdr:row>5</xdr:row>
      <xdr:rowOff>154722</xdr:rowOff>
    </xdr:to>
    <xdr:cxnSp macro="">
      <xdr:nvCxnSpPr>
        <xdr:cNvPr id="201" name="Rovná spojnica 200"/>
        <xdr:cNvCxnSpPr/>
      </xdr:nvCxnSpPr>
      <xdr:spPr>
        <a:xfrm>
          <a:off x="7080534" y="788140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10</xdr:row>
      <xdr:rowOff>96946</xdr:rowOff>
    </xdr:from>
    <xdr:to>
      <xdr:col>21</xdr:col>
      <xdr:colOff>33720</xdr:colOff>
      <xdr:row>11</xdr:row>
      <xdr:rowOff>154722</xdr:rowOff>
    </xdr:to>
    <xdr:cxnSp macro="">
      <xdr:nvCxnSpPr>
        <xdr:cNvPr id="202" name="Rovná spojnica 201"/>
        <xdr:cNvCxnSpPr/>
      </xdr:nvCxnSpPr>
      <xdr:spPr>
        <a:xfrm>
          <a:off x="7080534" y="1618417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10</xdr:row>
      <xdr:rowOff>96946</xdr:rowOff>
    </xdr:from>
    <xdr:to>
      <xdr:col>17</xdr:col>
      <xdr:colOff>33720</xdr:colOff>
      <xdr:row>11</xdr:row>
      <xdr:rowOff>154722</xdr:rowOff>
    </xdr:to>
    <xdr:cxnSp macro="">
      <xdr:nvCxnSpPr>
        <xdr:cNvPr id="203" name="Rovná spojnica 202"/>
        <xdr:cNvCxnSpPr/>
      </xdr:nvCxnSpPr>
      <xdr:spPr>
        <a:xfrm>
          <a:off x="5424196" y="1618417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16</xdr:row>
      <xdr:rowOff>96945</xdr:rowOff>
    </xdr:from>
    <xdr:to>
      <xdr:col>17</xdr:col>
      <xdr:colOff>33720</xdr:colOff>
      <xdr:row>17</xdr:row>
      <xdr:rowOff>154722</xdr:rowOff>
    </xdr:to>
    <xdr:cxnSp macro="">
      <xdr:nvCxnSpPr>
        <xdr:cNvPr id="204" name="Rovná spojnica 203"/>
        <xdr:cNvCxnSpPr/>
      </xdr:nvCxnSpPr>
      <xdr:spPr>
        <a:xfrm>
          <a:off x="5424196" y="2448693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16</xdr:row>
      <xdr:rowOff>96945</xdr:rowOff>
    </xdr:from>
    <xdr:to>
      <xdr:col>21</xdr:col>
      <xdr:colOff>33720</xdr:colOff>
      <xdr:row>17</xdr:row>
      <xdr:rowOff>154722</xdr:rowOff>
    </xdr:to>
    <xdr:cxnSp macro="">
      <xdr:nvCxnSpPr>
        <xdr:cNvPr id="205" name="Rovná spojnica 204"/>
        <xdr:cNvCxnSpPr/>
      </xdr:nvCxnSpPr>
      <xdr:spPr>
        <a:xfrm>
          <a:off x="7080534" y="2448693"/>
          <a:ext cx="0" cy="180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22</xdr:row>
      <xdr:rowOff>96946</xdr:rowOff>
    </xdr:from>
    <xdr:to>
      <xdr:col>17</xdr:col>
      <xdr:colOff>33720</xdr:colOff>
      <xdr:row>23</xdr:row>
      <xdr:rowOff>154722</xdr:rowOff>
    </xdr:to>
    <xdr:cxnSp macro="">
      <xdr:nvCxnSpPr>
        <xdr:cNvPr id="206" name="Rovná spojnica 205"/>
        <xdr:cNvCxnSpPr/>
      </xdr:nvCxnSpPr>
      <xdr:spPr>
        <a:xfrm>
          <a:off x="5424196" y="3278970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22</xdr:row>
      <xdr:rowOff>96946</xdr:rowOff>
    </xdr:from>
    <xdr:to>
      <xdr:col>21</xdr:col>
      <xdr:colOff>33720</xdr:colOff>
      <xdr:row>23</xdr:row>
      <xdr:rowOff>154722</xdr:rowOff>
    </xdr:to>
    <xdr:cxnSp macro="">
      <xdr:nvCxnSpPr>
        <xdr:cNvPr id="207" name="Rovná spojnica 206"/>
        <xdr:cNvCxnSpPr/>
      </xdr:nvCxnSpPr>
      <xdr:spPr>
        <a:xfrm>
          <a:off x="7080534" y="3278970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28</xdr:row>
      <xdr:rowOff>96945</xdr:rowOff>
    </xdr:from>
    <xdr:to>
      <xdr:col>17</xdr:col>
      <xdr:colOff>33720</xdr:colOff>
      <xdr:row>29</xdr:row>
      <xdr:rowOff>154722</xdr:rowOff>
    </xdr:to>
    <xdr:cxnSp macro="">
      <xdr:nvCxnSpPr>
        <xdr:cNvPr id="208" name="Rovná spojnica 207"/>
        <xdr:cNvCxnSpPr/>
      </xdr:nvCxnSpPr>
      <xdr:spPr>
        <a:xfrm>
          <a:off x="5424196" y="4109246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28</xdr:row>
      <xdr:rowOff>96945</xdr:rowOff>
    </xdr:from>
    <xdr:to>
      <xdr:col>21</xdr:col>
      <xdr:colOff>33720</xdr:colOff>
      <xdr:row>29</xdr:row>
      <xdr:rowOff>154722</xdr:rowOff>
    </xdr:to>
    <xdr:cxnSp macro="">
      <xdr:nvCxnSpPr>
        <xdr:cNvPr id="209" name="Rovná spojnica 208"/>
        <xdr:cNvCxnSpPr/>
      </xdr:nvCxnSpPr>
      <xdr:spPr>
        <a:xfrm>
          <a:off x="7080534" y="4109246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34</xdr:row>
      <xdr:rowOff>96946</xdr:rowOff>
    </xdr:from>
    <xdr:to>
      <xdr:col>17</xdr:col>
      <xdr:colOff>33720</xdr:colOff>
      <xdr:row>35</xdr:row>
      <xdr:rowOff>154722</xdr:rowOff>
    </xdr:to>
    <xdr:cxnSp macro="">
      <xdr:nvCxnSpPr>
        <xdr:cNvPr id="210" name="Rovná spojnica 209"/>
        <xdr:cNvCxnSpPr/>
      </xdr:nvCxnSpPr>
      <xdr:spPr>
        <a:xfrm>
          <a:off x="5424196" y="4939523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34</xdr:row>
      <xdr:rowOff>96946</xdr:rowOff>
    </xdr:from>
    <xdr:to>
      <xdr:col>21</xdr:col>
      <xdr:colOff>33720</xdr:colOff>
      <xdr:row>35</xdr:row>
      <xdr:rowOff>154722</xdr:rowOff>
    </xdr:to>
    <xdr:cxnSp macro="">
      <xdr:nvCxnSpPr>
        <xdr:cNvPr id="211" name="Rovná spojnica 210"/>
        <xdr:cNvCxnSpPr/>
      </xdr:nvCxnSpPr>
      <xdr:spPr>
        <a:xfrm>
          <a:off x="7080534" y="4939523"/>
          <a:ext cx="0" cy="180000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36010</xdr:colOff>
      <xdr:row>5</xdr:row>
      <xdr:rowOff>0</xdr:rowOff>
    </xdr:from>
    <xdr:to>
      <xdr:col>17</xdr:col>
      <xdr:colOff>288010</xdr:colOff>
      <xdr:row>5</xdr:row>
      <xdr:rowOff>0</xdr:rowOff>
    </xdr:to>
    <xdr:cxnSp macro="">
      <xdr:nvCxnSpPr>
        <xdr:cNvPr id="212" name="Rovná spojnica 211"/>
        <xdr:cNvCxnSpPr/>
      </xdr:nvCxnSpPr>
      <xdr:spPr>
        <a:xfrm>
          <a:off x="5899088" y="824433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28</xdr:col>
      <xdr:colOff>590549</xdr:colOff>
      <xdr:row>0</xdr:row>
      <xdr:rowOff>76200</xdr:rowOff>
    </xdr:from>
    <xdr:ext cx="3008196" cy="342786"/>
    <xdr:sp macro="" textlink="">
      <xdr:nvSpPr>
        <xdr:cNvPr id="171" name="BlokTextu 170"/>
        <xdr:cNvSpPr txBox="1"/>
      </xdr:nvSpPr>
      <xdr:spPr>
        <a:xfrm>
          <a:off x="9944099" y="76200"/>
          <a:ext cx="300819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>
              <a:solidFill>
                <a:srgbClr val="C00000"/>
              </a:solidFill>
            </a:rPr>
            <a:t>O b r á z o k     na     i l u s t r á c i u</a:t>
          </a:r>
        </a:p>
      </xdr:txBody>
    </xdr:sp>
    <xdr:clientData/>
  </xdr:oneCellAnchor>
  <xdr:twoCellAnchor editAs="oneCell">
    <xdr:from>
      <xdr:col>29</xdr:col>
      <xdr:colOff>95250</xdr:colOff>
      <xdr:row>2</xdr:row>
      <xdr:rowOff>28575</xdr:rowOff>
    </xdr:from>
    <xdr:to>
      <xdr:col>39</xdr:col>
      <xdr:colOff>94488</xdr:colOff>
      <xdr:row>46</xdr:row>
      <xdr:rowOff>62109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58400" y="419100"/>
          <a:ext cx="6095238" cy="6053334"/>
        </a:xfrm>
        <a:prstGeom prst="rect">
          <a:avLst/>
        </a:prstGeom>
        <a:noFill/>
      </xdr:spPr>
    </xdr:pic>
    <xdr:clientData/>
  </xdr:twoCellAnchor>
  <xdr:twoCellAnchor>
    <xdr:from>
      <xdr:col>20</xdr:col>
      <xdr:colOff>4215</xdr:colOff>
      <xdr:row>34</xdr:row>
      <xdr:rowOff>96934</xdr:rowOff>
    </xdr:from>
    <xdr:to>
      <xdr:col>20</xdr:col>
      <xdr:colOff>4215</xdr:colOff>
      <xdr:row>35</xdr:row>
      <xdr:rowOff>154710</xdr:rowOff>
    </xdr:to>
    <xdr:cxnSp macro="">
      <xdr:nvCxnSpPr>
        <xdr:cNvPr id="170" name="Rovná spojnica 169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34</xdr:row>
      <xdr:rowOff>96946</xdr:rowOff>
    </xdr:from>
    <xdr:to>
      <xdr:col>21</xdr:col>
      <xdr:colOff>33720</xdr:colOff>
      <xdr:row>35</xdr:row>
      <xdr:rowOff>154722</xdr:rowOff>
    </xdr:to>
    <xdr:cxnSp macro="">
      <xdr:nvCxnSpPr>
        <xdr:cNvPr id="172" name="Rovná spojnica 171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4215</xdr:colOff>
      <xdr:row>28</xdr:row>
      <xdr:rowOff>96934</xdr:rowOff>
    </xdr:from>
    <xdr:to>
      <xdr:col>16</xdr:col>
      <xdr:colOff>4215</xdr:colOff>
      <xdr:row>29</xdr:row>
      <xdr:rowOff>154710</xdr:rowOff>
    </xdr:to>
    <xdr:cxnSp macro="">
      <xdr:nvCxnSpPr>
        <xdr:cNvPr id="173" name="Rovná spojnica 172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28</xdr:row>
      <xdr:rowOff>96946</xdr:rowOff>
    </xdr:from>
    <xdr:to>
      <xdr:col>17</xdr:col>
      <xdr:colOff>33720</xdr:colOff>
      <xdr:row>29</xdr:row>
      <xdr:rowOff>154722</xdr:rowOff>
    </xdr:to>
    <xdr:cxnSp macro="">
      <xdr:nvCxnSpPr>
        <xdr:cNvPr id="174" name="Rovná spojnica 173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28</xdr:row>
      <xdr:rowOff>96934</xdr:rowOff>
    </xdr:from>
    <xdr:to>
      <xdr:col>20</xdr:col>
      <xdr:colOff>4215</xdr:colOff>
      <xdr:row>29</xdr:row>
      <xdr:rowOff>154710</xdr:rowOff>
    </xdr:to>
    <xdr:cxnSp macro="">
      <xdr:nvCxnSpPr>
        <xdr:cNvPr id="175" name="Rovná spojnica 174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28</xdr:row>
      <xdr:rowOff>96946</xdr:rowOff>
    </xdr:from>
    <xdr:to>
      <xdr:col>21</xdr:col>
      <xdr:colOff>33720</xdr:colOff>
      <xdr:row>29</xdr:row>
      <xdr:rowOff>154722</xdr:rowOff>
    </xdr:to>
    <xdr:cxnSp macro="">
      <xdr:nvCxnSpPr>
        <xdr:cNvPr id="176" name="Rovná spojnica 175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4215</xdr:colOff>
      <xdr:row>22</xdr:row>
      <xdr:rowOff>96934</xdr:rowOff>
    </xdr:from>
    <xdr:to>
      <xdr:col>16</xdr:col>
      <xdr:colOff>4215</xdr:colOff>
      <xdr:row>23</xdr:row>
      <xdr:rowOff>154710</xdr:rowOff>
    </xdr:to>
    <xdr:cxnSp macro="">
      <xdr:nvCxnSpPr>
        <xdr:cNvPr id="177" name="Rovná spojnica 176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22</xdr:row>
      <xdr:rowOff>96946</xdr:rowOff>
    </xdr:from>
    <xdr:to>
      <xdr:col>17</xdr:col>
      <xdr:colOff>33720</xdr:colOff>
      <xdr:row>23</xdr:row>
      <xdr:rowOff>154722</xdr:rowOff>
    </xdr:to>
    <xdr:cxnSp macro="">
      <xdr:nvCxnSpPr>
        <xdr:cNvPr id="178" name="Rovná spojnica 177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22</xdr:row>
      <xdr:rowOff>96934</xdr:rowOff>
    </xdr:from>
    <xdr:to>
      <xdr:col>20</xdr:col>
      <xdr:colOff>4215</xdr:colOff>
      <xdr:row>23</xdr:row>
      <xdr:rowOff>154710</xdr:rowOff>
    </xdr:to>
    <xdr:cxnSp macro="">
      <xdr:nvCxnSpPr>
        <xdr:cNvPr id="179" name="Rovná spojnica 178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22</xdr:row>
      <xdr:rowOff>96946</xdr:rowOff>
    </xdr:from>
    <xdr:to>
      <xdr:col>21</xdr:col>
      <xdr:colOff>33720</xdr:colOff>
      <xdr:row>23</xdr:row>
      <xdr:rowOff>154722</xdr:rowOff>
    </xdr:to>
    <xdr:cxnSp macro="">
      <xdr:nvCxnSpPr>
        <xdr:cNvPr id="180" name="Rovná spojnica 179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4215</xdr:colOff>
      <xdr:row>16</xdr:row>
      <xdr:rowOff>96934</xdr:rowOff>
    </xdr:from>
    <xdr:to>
      <xdr:col>16</xdr:col>
      <xdr:colOff>4215</xdr:colOff>
      <xdr:row>17</xdr:row>
      <xdr:rowOff>154710</xdr:rowOff>
    </xdr:to>
    <xdr:cxnSp macro="">
      <xdr:nvCxnSpPr>
        <xdr:cNvPr id="181" name="Rovná spojnica 180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16</xdr:row>
      <xdr:rowOff>96946</xdr:rowOff>
    </xdr:from>
    <xdr:to>
      <xdr:col>17</xdr:col>
      <xdr:colOff>33720</xdr:colOff>
      <xdr:row>17</xdr:row>
      <xdr:rowOff>154722</xdr:rowOff>
    </xdr:to>
    <xdr:cxnSp macro="">
      <xdr:nvCxnSpPr>
        <xdr:cNvPr id="182" name="Rovná spojnica 181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16</xdr:row>
      <xdr:rowOff>96934</xdr:rowOff>
    </xdr:from>
    <xdr:to>
      <xdr:col>20</xdr:col>
      <xdr:colOff>4215</xdr:colOff>
      <xdr:row>17</xdr:row>
      <xdr:rowOff>154710</xdr:rowOff>
    </xdr:to>
    <xdr:cxnSp macro="">
      <xdr:nvCxnSpPr>
        <xdr:cNvPr id="183" name="Rovná spojnica 182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16</xdr:row>
      <xdr:rowOff>96946</xdr:rowOff>
    </xdr:from>
    <xdr:to>
      <xdr:col>21</xdr:col>
      <xdr:colOff>33720</xdr:colOff>
      <xdr:row>17</xdr:row>
      <xdr:rowOff>154722</xdr:rowOff>
    </xdr:to>
    <xdr:cxnSp macro="">
      <xdr:nvCxnSpPr>
        <xdr:cNvPr id="184" name="Rovná spojnica 183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4215</xdr:colOff>
      <xdr:row>10</xdr:row>
      <xdr:rowOff>96934</xdr:rowOff>
    </xdr:from>
    <xdr:to>
      <xdr:col>16</xdr:col>
      <xdr:colOff>4215</xdr:colOff>
      <xdr:row>11</xdr:row>
      <xdr:rowOff>154710</xdr:rowOff>
    </xdr:to>
    <xdr:cxnSp macro="">
      <xdr:nvCxnSpPr>
        <xdr:cNvPr id="185" name="Rovná spojnica 184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10</xdr:row>
      <xdr:rowOff>96946</xdr:rowOff>
    </xdr:from>
    <xdr:to>
      <xdr:col>17</xdr:col>
      <xdr:colOff>33720</xdr:colOff>
      <xdr:row>11</xdr:row>
      <xdr:rowOff>154722</xdr:rowOff>
    </xdr:to>
    <xdr:cxnSp macro="">
      <xdr:nvCxnSpPr>
        <xdr:cNvPr id="186" name="Rovná spojnica 185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10</xdr:row>
      <xdr:rowOff>96934</xdr:rowOff>
    </xdr:from>
    <xdr:to>
      <xdr:col>20</xdr:col>
      <xdr:colOff>4215</xdr:colOff>
      <xdr:row>11</xdr:row>
      <xdr:rowOff>154710</xdr:rowOff>
    </xdr:to>
    <xdr:cxnSp macro="">
      <xdr:nvCxnSpPr>
        <xdr:cNvPr id="188" name="Rovná spojnica 187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10</xdr:row>
      <xdr:rowOff>96946</xdr:rowOff>
    </xdr:from>
    <xdr:to>
      <xdr:col>21</xdr:col>
      <xdr:colOff>33720</xdr:colOff>
      <xdr:row>11</xdr:row>
      <xdr:rowOff>154722</xdr:rowOff>
    </xdr:to>
    <xdr:cxnSp macro="">
      <xdr:nvCxnSpPr>
        <xdr:cNvPr id="213" name="Rovná spojnica 212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33720</xdr:colOff>
      <xdr:row>4</xdr:row>
      <xdr:rowOff>96946</xdr:rowOff>
    </xdr:from>
    <xdr:to>
      <xdr:col>17</xdr:col>
      <xdr:colOff>33720</xdr:colOff>
      <xdr:row>5</xdr:row>
      <xdr:rowOff>154722</xdr:rowOff>
    </xdr:to>
    <xdr:cxnSp macro="">
      <xdr:nvCxnSpPr>
        <xdr:cNvPr id="226" name="Rovná spojnica 225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4215</xdr:colOff>
      <xdr:row>4</xdr:row>
      <xdr:rowOff>96934</xdr:rowOff>
    </xdr:from>
    <xdr:to>
      <xdr:col>20</xdr:col>
      <xdr:colOff>4215</xdr:colOff>
      <xdr:row>5</xdr:row>
      <xdr:rowOff>154710</xdr:rowOff>
    </xdr:to>
    <xdr:cxnSp macro="">
      <xdr:nvCxnSpPr>
        <xdr:cNvPr id="227" name="Rovná spojnica 226"/>
        <xdr:cNvCxnSpPr/>
      </xdr:nvCxnSpPr>
      <xdr:spPr>
        <a:xfrm>
          <a:off x="5528715" y="4983259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33720</xdr:colOff>
      <xdr:row>4</xdr:row>
      <xdr:rowOff>96946</xdr:rowOff>
    </xdr:from>
    <xdr:to>
      <xdr:col>21</xdr:col>
      <xdr:colOff>33720</xdr:colOff>
      <xdr:row>5</xdr:row>
      <xdr:rowOff>154722</xdr:rowOff>
    </xdr:to>
    <xdr:cxnSp macro="">
      <xdr:nvCxnSpPr>
        <xdr:cNvPr id="228" name="Rovná spojnica 227"/>
        <xdr:cNvCxnSpPr/>
      </xdr:nvCxnSpPr>
      <xdr:spPr>
        <a:xfrm>
          <a:off x="5872545" y="4983271"/>
          <a:ext cx="0" cy="181601"/>
        </a:xfrm>
        <a:prstGeom prst="line">
          <a:avLst/>
        </a:prstGeom>
        <a:ln w="1270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30</xdr:row>
      <xdr:rowOff>17049</xdr:rowOff>
    </xdr:from>
    <xdr:to>
      <xdr:col>21</xdr:col>
      <xdr:colOff>34838</xdr:colOff>
      <xdr:row>32</xdr:row>
      <xdr:rowOff>21138</xdr:rowOff>
    </xdr:to>
    <xdr:cxnSp macro="">
      <xdr:nvCxnSpPr>
        <xdr:cNvPr id="230" name="Rovná spojnica 229"/>
        <xdr:cNvCxnSpPr/>
      </xdr:nvCxnSpPr>
      <xdr:spPr>
        <a:xfrm>
          <a:off x="7531013" y="5217699"/>
          <a:ext cx="0" cy="251739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24</xdr:row>
      <xdr:rowOff>17049</xdr:rowOff>
    </xdr:from>
    <xdr:to>
      <xdr:col>21</xdr:col>
      <xdr:colOff>34838</xdr:colOff>
      <xdr:row>26</xdr:row>
      <xdr:rowOff>21138</xdr:rowOff>
    </xdr:to>
    <xdr:cxnSp macro="">
      <xdr:nvCxnSpPr>
        <xdr:cNvPr id="232" name="Rovná spojnica 231"/>
        <xdr:cNvCxnSpPr/>
      </xdr:nvCxnSpPr>
      <xdr:spPr>
        <a:xfrm>
          <a:off x="7531013" y="5217699"/>
          <a:ext cx="0" cy="251739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18</xdr:row>
      <xdr:rowOff>17049</xdr:rowOff>
    </xdr:from>
    <xdr:to>
      <xdr:col>21</xdr:col>
      <xdr:colOff>34838</xdr:colOff>
      <xdr:row>20</xdr:row>
      <xdr:rowOff>21138</xdr:rowOff>
    </xdr:to>
    <xdr:cxnSp macro="">
      <xdr:nvCxnSpPr>
        <xdr:cNvPr id="234" name="Rovná spojnica 233"/>
        <xdr:cNvCxnSpPr/>
      </xdr:nvCxnSpPr>
      <xdr:spPr>
        <a:xfrm>
          <a:off x="7531013" y="5217699"/>
          <a:ext cx="0" cy="251739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12</xdr:row>
      <xdr:rowOff>17049</xdr:rowOff>
    </xdr:from>
    <xdr:to>
      <xdr:col>21</xdr:col>
      <xdr:colOff>34838</xdr:colOff>
      <xdr:row>14</xdr:row>
      <xdr:rowOff>21138</xdr:rowOff>
    </xdr:to>
    <xdr:cxnSp macro="">
      <xdr:nvCxnSpPr>
        <xdr:cNvPr id="236" name="Rovná spojnica 235"/>
        <xdr:cNvCxnSpPr/>
      </xdr:nvCxnSpPr>
      <xdr:spPr>
        <a:xfrm>
          <a:off x="7531013" y="5217699"/>
          <a:ext cx="0" cy="251739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34838</xdr:colOff>
      <xdr:row>6</xdr:row>
      <xdr:rowOff>17049</xdr:rowOff>
    </xdr:from>
    <xdr:to>
      <xdr:col>21</xdr:col>
      <xdr:colOff>34838</xdr:colOff>
      <xdr:row>8</xdr:row>
      <xdr:rowOff>21138</xdr:rowOff>
    </xdr:to>
    <xdr:cxnSp macro="">
      <xdr:nvCxnSpPr>
        <xdr:cNvPr id="238" name="Rovná spojnica 237"/>
        <xdr:cNvCxnSpPr/>
      </xdr:nvCxnSpPr>
      <xdr:spPr>
        <a:xfrm>
          <a:off x="7531013" y="5217699"/>
          <a:ext cx="0" cy="251739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273459</xdr:colOff>
      <xdr:row>10</xdr:row>
      <xdr:rowOff>18435</xdr:rowOff>
    </xdr:from>
    <xdr:to>
      <xdr:col>31</xdr:col>
      <xdr:colOff>344899</xdr:colOff>
      <xdr:row>10</xdr:row>
      <xdr:rowOff>90435</xdr:rowOff>
    </xdr:to>
    <xdr:sp macro="" textlink="">
      <xdr:nvSpPr>
        <xdr:cNvPr id="225" name="Ovál 224"/>
        <xdr:cNvSpPr/>
      </xdr:nvSpPr>
      <xdr:spPr>
        <a:xfrm>
          <a:off x="11519104" y="1548580"/>
          <a:ext cx="71440" cy="72000"/>
        </a:xfrm>
        <a:prstGeom prst="ellipse">
          <a:avLst/>
        </a:prstGeom>
        <a:solidFill>
          <a:srgbClr val="FF0000"/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33</xdr:col>
      <xdr:colOff>110613</xdr:colOff>
      <xdr:row>10</xdr:row>
      <xdr:rowOff>15362</xdr:rowOff>
    </xdr:from>
    <xdr:to>
      <xdr:col>33</xdr:col>
      <xdr:colOff>182053</xdr:colOff>
      <xdr:row>10</xdr:row>
      <xdr:rowOff>87362</xdr:rowOff>
    </xdr:to>
    <xdr:sp macro="" textlink="">
      <xdr:nvSpPr>
        <xdr:cNvPr id="229" name="Ovál 228"/>
        <xdr:cNvSpPr/>
      </xdr:nvSpPr>
      <xdr:spPr>
        <a:xfrm>
          <a:off x="12573000" y="1545507"/>
          <a:ext cx="71440" cy="72000"/>
        </a:xfrm>
        <a:prstGeom prst="ellipse">
          <a:avLst/>
        </a:prstGeom>
        <a:solidFill>
          <a:srgbClr val="FF0000"/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33</xdr:col>
      <xdr:colOff>377928</xdr:colOff>
      <xdr:row>10</xdr:row>
      <xdr:rowOff>18435</xdr:rowOff>
    </xdr:from>
    <xdr:to>
      <xdr:col>33</xdr:col>
      <xdr:colOff>449368</xdr:colOff>
      <xdr:row>10</xdr:row>
      <xdr:rowOff>90435</xdr:rowOff>
    </xdr:to>
    <xdr:sp macro="" textlink="">
      <xdr:nvSpPr>
        <xdr:cNvPr id="231" name="Ovál 230"/>
        <xdr:cNvSpPr/>
      </xdr:nvSpPr>
      <xdr:spPr>
        <a:xfrm>
          <a:off x="12840315" y="1548580"/>
          <a:ext cx="71440" cy="72000"/>
        </a:xfrm>
        <a:prstGeom prst="ellipse">
          <a:avLst/>
        </a:prstGeom>
        <a:solidFill>
          <a:srgbClr val="FF0000"/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31</xdr:col>
      <xdr:colOff>533400</xdr:colOff>
      <xdr:row>10</xdr:row>
      <xdr:rowOff>17206</xdr:rowOff>
    </xdr:from>
    <xdr:to>
      <xdr:col>31</xdr:col>
      <xdr:colOff>604840</xdr:colOff>
      <xdr:row>10</xdr:row>
      <xdr:rowOff>89206</xdr:rowOff>
    </xdr:to>
    <xdr:sp macro="" textlink="">
      <xdr:nvSpPr>
        <xdr:cNvPr id="233" name="Ovál 232"/>
        <xdr:cNvSpPr/>
      </xdr:nvSpPr>
      <xdr:spPr>
        <a:xfrm>
          <a:off x="11779045" y="1547351"/>
          <a:ext cx="71440" cy="72000"/>
        </a:xfrm>
        <a:prstGeom prst="ellipse">
          <a:avLst/>
        </a:prstGeom>
        <a:solidFill>
          <a:srgbClr val="FF0000"/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30</xdr:col>
      <xdr:colOff>228600</xdr:colOff>
      <xdr:row>5</xdr:row>
      <xdr:rowOff>40005</xdr:rowOff>
    </xdr:from>
    <xdr:to>
      <xdr:col>34</xdr:col>
      <xdr:colOff>247650</xdr:colOff>
      <xdr:row>14</xdr:row>
      <xdr:rowOff>9525</xdr:rowOff>
    </xdr:to>
    <xdr:sp macro="" textlink="">
      <xdr:nvSpPr>
        <xdr:cNvPr id="235" name="Ovál 234"/>
        <xdr:cNvSpPr/>
      </xdr:nvSpPr>
      <xdr:spPr>
        <a:xfrm>
          <a:off x="10877550" y="859155"/>
          <a:ext cx="2457450" cy="1245870"/>
        </a:xfrm>
        <a:prstGeom prst="ellipse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k-SK" sz="1100"/>
        </a:p>
      </xdr:txBody>
    </xdr:sp>
    <xdr:clientData/>
  </xdr:twoCellAnchor>
  <xdr:twoCellAnchor>
    <xdr:from>
      <xdr:col>15</xdr:col>
      <xdr:colOff>204102</xdr:colOff>
      <xdr:row>4</xdr:row>
      <xdr:rowOff>124059</xdr:rowOff>
    </xdr:from>
    <xdr:to>
      <xdr:col>16</xdr:col>
      <xdr:colOff>7866</xdr:colOff>
      <xdr:row>4</xdr:row>
      <xdr:rowOff>124059</xdr:rowOff>
    </xdr:to>
    <xdr:cxnSp macro="">
      <xdr:nvCxnSpPr>
        <xdr:cNvPr id="237" name="Rovná spojnica 236"/>
        <xdr:cNvCxnSpPr/>
      </xdr:nvCxnSpPr>
      <xdr:spPr>
        <a:xfrm>
          <a:off x="5302778" y="824427"/>
          <a:ext cx="252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6470</xdr:colOff>
      <xdr:row>5</xdr:row>
      <xdr:rowOff>234</xdr:rowOff>
    </xdr:from>
    <xdr:to>
      <xdr:col>17</xdr:col>
      <xdr:colOff>52145</xdr:colOff>
      <xdr:row>5</xdr:row>
      <xdr:rowOff>234</xdr:rowOff>
    </xdr:to>
    <xdr:cxnSp macro="">
      <xdr:nvCxnSpPr>
        <xdr:cNvPr id="239" name="Rovná spojnica 238"/>
        <xdr:cNvCxnSpPr/>
      </xdr:nvCxnSpPr>
      <xdr:spPr>
        <a:xfrm>
          <a:off x="5530970" y="819384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32842</xdr:colOff>
      <xdr:row>10</xdr:row>
      <xdr:rowOff>121507</xdr:rowOff>
    </xdr:from>
    <xdr:to>
      <xdr:col>17</xdr:col>
      <xdr:colOff>284842</xdr:colOff>
      <xdr:row>10</xdr:row>
      <xdr:rowOff>121507</xdr:rowOff>
    </xdr:to>
    <xdr:cxnSp macro="">
      <xdr:nvCxnSpPr>
        <xdr:cNvPr id="240" name="Rovná spojnica 239"/>
        <xdr:cNvCxnSpPr/>
      </xdr:nvCxnSpPr>
      <xdr:spPr>
        <a:xfrm>
          <a:off x="5870625" y="1646995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200934</xdr:colOff>
      <xdr:row>10</xdr:row>
      <xdr:rowOff>122783</xdr:rowOff>
    </xdr:from>
    <xdr:to>
      <xdr:col>16</xdr:col>
      <xdr:colOff>4698</xdr:colOff>
      <xdr:row>10</xdr:row>
      <xdr:rowOff>122783</xdr:rowOff>
    </xdr:to>
    <xdr:cxnSp macro="">
      <xdr:nvCxnSpPr>
        <xdr:cNvPr id="241" name="Rovná spojnica 240"/>
        <xdr:cNvCxnSpPr/>
      </xdr:nvCxnSpPr>
      <xdr:spPr>
        <a:xfrm>
          <a:off x="5279694" y="1648271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3302</xdr:colOff>
      <xdr:row>10</xdr:row>
      <xdr:rowOff>122783</xdr:rowOff>
    </xdr:from>
    <xdr:to>
      <xdr:col>17</xdr:col>
      <xdr:colOff>48977</xdr:colOff>
      <xdr:row>10</xdr:row>
      <xdr:rowOff>122783</xdr:rowOff>
    </xdr:to>
    <xdr:cxnSp macro="">
      <xdr:nvCxnSpPr>
        <xdr:cNvPr id="242" name="Rovná spojnica 241"/>
        <xdr:cNvCxnSpPr/>
      </xdr:nvCxnSpPr>
      <xdr:spPr>
        <a:xfrm>
          <a:off x="5527802" y="1656308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32842</xdr:colOff>
      <xdr:row>17</xdr:row>
      <xdr:rowOff>0</xdr:rowOff>
    </xdr:from>
    <xdr:to>
      <xdr:col>17</xdr:col>
      <xdr:colOff>284842</xdr:colOff>
      <xdr:row>17</xdr:row>
      <xdr:rowOff>0</xdr:rowOff>
    </xdr:to>
    <xdr:cxnSp macro="">
      <xdr:nvCxnSpPr>
        <xdr:cNvPr id="243" name="Rovná spojnica 242"/>
        <xdr:cNvCxnSpPr/>
      </xdr:nvCxnSpPr>
      <xdr:spPr>
        <a:xfrm>
          <a:off x="5870625" y="2481709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200934</xdr:colOff>
      <xdr:row>17</xdr:row>
      <xdr:rowOff>1276</xdr:rowOff>
    </xdr:from>
    <xdr:to>
      <xdr:col>16</xdr:col>
      <xdr:colOff>4698</xdr:colOff>
      <xdr:row>17</xdr:row>
      <xdr:rowOff>1276</xdr:rowOff>
    </xdr:to>
    <xdr:cxnSp macro="">
      <xdr:nvCxnSpPr>
        <xdr:cNvPr id="244" name="Rovná spojnica 243"/>
        <xdr:cNvCxnSpPr/>
      </xdr:nvCxnSpPr>
      <xdr:spPr>
        <a:xfrm>
          <a:off x="5279694" y="2482985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3302</xdr:colOff>
      <xdr:row>17</xdr:row>
      <xdr:rowOff>1276</xdr:rowOff>
    </xdr:from>
    <xdr:to>
      <xdr:col>17</xdr:col>
      <xdr:colOff>48977</xdr:colOff>
      <xdr:row>17</xdr:row>
      <xdr:rowOff>1276</xdr:rowOff>
    </xdr:to>
    <xdr:cxnSp macro="">
      <xdr:nvCxnSpPr>
        <xdr:cNvPr id="245" name="Rovná spojnica 244"/>
        <xdr:cNvCxnSpPr/>
      </xdr:nvCxnSpPr>
      <xdr:spPr>
        <a:xfrm>
          <a:off x="5527802" y="24968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32842</xdr:colOff>
      <xdr:row>22</xdr:row>
      <xdr:rowOff>122783</xdr:rowOff>
    </xdr:from>
    <xdr:to>
      <xdr:col>17</xdr:col>
      <xdr:colOff>284842</xdr:colOff>
      <xdr:row>22</xdr:row>
      <xdr:rowOff>122783</xdr:rowOff>
    </xdr:to>
    <xdr:cxnSp macro="">
      <xdr:nvCxnSpPr>
        <xdr:cNvPr id="246" name="Rovná spojnica 245"/>
        <xdr:cNvCxnSpPr/>
      </xdr:nvCxnSpPr>
      <xdr:spPr>
        <a:xfrm>
          <a:off x="5870625" y="3315146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200934</xdr:colOff>
      <xdr:row>23</xdr:row>
      <xdr:rowOff>1276</xdr:rowOff>
    </xdr:from>
    <xdr:to>
      <xdr:col>16</xdr:col>
      <xdr:colOff>4698</xdr:colOff>
      <xdr:row>23</xdr:row>
      <xdr:rowOff>1276</xdr:rowOff>
    </xdr:to>
    <xdr:cxnSp macro="">
      <xdr:nvCxnSpPr>
        <xdr:cNvPr id="247" name="Rovná spojnica 246"/>
        <xdr:cNvCxnSpPr/>
      </xdr:nvCxnSpPr>
      <xdr:spPr>
        <a:xfrm>
          <a:off x="5279694" y="3316422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3302</xdr:colOff>
      <xdr:row>23</xdr:row>
      <xdr:rowOff>1276</xdr:rowOff>
    </xdr:from>
    <xdr:to>
      <xdr:col>17</xdr:col>
      <xdr:colOff>48977</xdr:colOff>
      <xdr:row>23</xdr:row>
      <xdr:rowOff>1276</xdr:rowOff>
    </xdr:to>
    <xdr:cxnSp macro="">
      <xdr:nvCxnSpPr>
        <xdr:cNvPr id="248" name="Rovná spojnica 247"/>
        <xdr:cNvCxnSpPr/>
      </xdr:nvCxnSpPr>
      <xdr:spPr>
        <a:xfrm>
          <a:off x="5527802" y="33350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32842</xdr:colOff>
      <xdr:row>29</xdr:row>
      <xdr:rowOff>0</xdr:rowOff>
    </xdr:from>
    <xdr:to>
      <xdr:col>17</xdr:col>
      <xdr:colOff>284842</xdr:colOff>
      <xdr:row>29</xdr:row>
      <xdr:rowOff>0</xdr:rowOff>
    </xdr:to>
    <xdr:cxnSp macro="">
      <xdr:nvCxnSpPr>
        <xdr:cNvPr id="249" name="Rovná spojnica 248"/>
        <xdr:cNvCxnSpPr/>
      </xdr:nvCxnSpPr>
      <xdr:spPr>
        <a:xfrm>
          <a:off x="5870625" y="4148584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200934</xdr:colOff>
      <xdr:row>29</xdr:row>
      <xdr:rowOff>1276</xdr:rowOff>
    </xdr:from>
    <xdr:to>
      <xdr:col>16</xdr:col>
      <xdr:colOff>4698</xdr:colOff>
      <xdr:row>29</xdr:row>
      <xdr:rowOff>1276</xdr:rowOff>
    </xdr:to>
    <xdr:cxnSp macro="">
      <xdr:nvCxnSpPr>
        <xdr:cNvPr id="250" name="Rovná spojnica 249"/>
        <xdr:cNvCxnSpPr/>
      </xdr:nvCxnSpPr>
      <xdr:spPr>
        <a:xfrm>
          <a:off x="5279694" y="4149860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3302</xdr:colOff>
      <xdr:row>29</xdr:row>
      <xdr:rowOff>1276</xdr:rowOff>
    </xdr:from>
    <xdr:to>
      <xdr:col>17</xdr:col>
      <xdr:colOff>48977</xdr:colOff>
      <xdr:row>29</xdr:row>
      <xdr:rowOff>1276</xdr:rowOff>
    </xdr:to>
    <xdr:cxnSp macro="">
      <xdr:nvCxnSpPr>
        <xdr:cNvPr id="251" name="Rovná spojnica 250"/>
        <xdr:cNvCxnSpPr/>
      </xdr:nvCxnSpPr>
      <xdr:spPr>
        <a:xfrm>
          <a:off x="5527802" y="41732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32842</xdr:colOff>
      <xdr:row>34</xdr:row>
      <xdr:rowOff>122783</xdr:rowOff>
    </xdr:from>
    <xdr:to>
      <xdr:col>17</xdr:col>
      <xdr:colOff>284842</xdr:colOff>
      <xdr:row>34</xdr:row>
      <xdr:rowOff>122783</xdr:rowOff>
    </xdr:to>
    <xdr:cxnSp macro="">
      <xdr:nvCxnSpPr>
        <xdr:cNvPr id="252" name="Rovná spojnica 251"/>
        <xdr:cNvCxnSpPr/>
      </xdr:nvCxnSpPr>
      <xdr:spPr>
        <a:xfrm>
          <a:off x="5870625" y="4982021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200934</xdr:colOff>
      <xdr:row>35</xdr:row>
      <xdr:rowOff>1276</xdr:rowOff>
    </xdr:from>
    <xdr:to>
      <xdr:col>16</xdr:col>
      <xdr:colOff>4698</xdr:colOff>
      <xdr:row>35</xdr:row>
      <xdr:rowOff>1276</xdr:rowOff>
    </xdr:to>
    <xdr:cxnSp macro="">
      <xdr:nvCxnSpPr>
        <xdr:cNvPr id="253" name="Rovná spojnica 252"/>
        <xdr:cNvCxnSpPr/>
      </xdr:nvCxnSpPr>
      <xdr:spPr>
        <a:xfrm>
          <a:off x="5279694" y="4983297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3302</xdr:colOff>
      <xdr:row>35</xdr:row>
      <xdr:rowOff>1276</xdr:rowOff>
    </xdr:from>
    <xdr:to>
      <xdr:col>17</xdr:col>
      <xdr:colOff>48977</xdr:colOff>
      <xdr:row>35</xdr:row>
      <xdr:rowOff>1276</xdr:rowOff>
    </xdr:to>
    <xdr:cxnSp macro="">
      <xdr:nvCxnSpPr>
        <xdr:cNvPr id="254" name="Rovná spojnica 253"/>
        <xdr:cNvCxnSpPr/>
      </xdr:nvCxnSpPr>
      <xdr:spPr>
        <a:xfrm>
          <a:off x="5527802" y="50114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32842</xdr:colOff>
      <xdr:row>5</xdr:row>
      <xdr:rowOff>0</xdr:rowOff>
    </xdr:from>
    <xdr:to>
      <xdr:col>21</xdr:col>
      <xdr:colOff>284842</xdr:colOff>
      <xdr:row>5</xdr:row>
      <xdr:rowOff>0</xdr:rowOff>
    </xdr:to>
    <xdr:cxnSp macro="">
      <xdr:nvCxnSpPr>
        <xdr:cNvPr id="255" name="Rovná spojnica 254"/>
        <xdr:cNvCxnSpPr/>
      </xdr:nvCxnSpPr>
      <xdr:spPr>
        <a:xfrm>
          <a:off x="7522617" y="814834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200934</xdr:colOff>
      <xdr:row>5</xdr:row>
      <xdr:rowOff>1276</xdr:rowOff>
    </xdr:from>
    <xdr:to>
      <xdr:col>20</xdr:col>
      <xdr:colOff>4698</xdr:colOff>
      <xdr:row>5</xdr:row>
      <xdr:rowOff>1276</xdr:rowOff>
    </xdr:to>
    <xdr:cxnSp macro="">
      <xdr:nvCxnSpPr>
        <xdr:cNvPr id="256" name="Rovná spojnica 255"/>
        <xdr:cNvCxnSpPr/>
      </xdr:nvCxnSpPr>
      <xdr:spPr>
        <a:xfrm>
          <a:off x="6931686" y="816110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3302</xdr:colOff>
      <xdr:row>5</xdr:row>
      <xdr:rowOff>1276</xdr:rowOff>
    </xdr:from>
    <xdr:to>
      <xdr:col>21</xdr:col>
      <xdr:colOff>48977</xdr:colOff>
      <xdr:row>5</xdr:row>
      <xdr:rowOff>1276</xdr:rowOff>
    </xdr:to>
    <xdr:cxnSp macro="">
      <xdr:nvCxnSpPr>
        <xdr:cNvPr id="257" name="Rovná spojnica 256"/>
        <xdr:cNvCxnSpPr/>
      </xdr:nvCxnSpPr>
      <xdr:spPr>
        <a:xfrm>
          <a:off x="7185152" y="8204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32842</xdr:colOff>
      <xdr:row>10</xdr:row>
      <xdr:rowOff>122783</xdr:rowOff>
    </xdr:from>
    <xdr:to>
      <xdr:col>21</xdr:col>
      <xdr:colOff>284842</xdr:colOff>
      <xdr:row>10</xdr:row>
      <xdr:rowOff>122783</xdr:rowOff>
    </xdr:to>
    <xdr:cxnSp macro="">
      <xdr:nvCxnSpPr>
        <xdr:cNvPr id="258" name="Rovná spojnica 257"/>
        <xdr:cNvCxnSpPr/>
      </xdr:nvCxnSpPr>
      <xdr:spPr>
        <a:xfrm>
          <a:off x="7522617" y="1648271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200934</xdr:colOff>
      <xdr:row>11</xdr:row>
      <xdr:rowOff>1276</xdr:rowOff>
    </xdr:from>
    <xdr:to>
      <xdr:col>20</xdr:col>
      <xdr:colOff>4698</xdr:colOff>
      <xdr:row>11</xdr:row>
      <xdr:rowOff>1276</xdr:rowOff>
    </xdr:to>
    <xdr:cxnSp macro="">
      <xdr:nvCxnSpPr>
        <xdr:cNvPr id="259" name="Rovná spojnica 258"/>
        <xdr:cNvCxnSpPr/>
      </xdr:nvCxnSpPr>
      <xdr:spPr>
        <a:xfrm>
          <a:off x="6931686" y="1649547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3302</xdr:colOff>
      <xdr:row>11</xdr:row>
      <xdr:rowOff>1276</xdr:rowOff>
    </xdr:from>
    <xdr:to>
      <xdr:col>21</xdr:col>
      <xdr:colOff>48977</xdr:colOff>
      <xdr:row>11</xdr:row>
      <xdr:rowOff>1276</xdr:rowOff>
    </xdr:to>
    <xdr:cxnSp macro="">
      <xdr:nvCxnSpPr>
        <xdr:cNvPr id="260" name="Rovná spojnica 259"/>
        <xdr:cNvCxnSpPr/>
      </xdr:nvCxnSpPr>
      <xdr:spPr>
        <a:xfrm>
          <a:off x="7185152" y="16586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32842</xdr:colOff>
      <xdr:row>17</xdr:row>
      <xdr:rowOff>0</xdr:rowOff>
    </xdr:from>
    <xdr:to>
      <xdr:col>21</xdr:col>
      <xdr:colOff>284842</xdr:colOff>
      <xdr:row>17</xdr:row>
      <xdr:rowOff>0</xdr:rowOff>
    </xdr:to>
    <xdr:cxnSp macro="">
      <xdr:nvCxnSpPr>
        <xdr:cNvPr id="261" name="Rovná spojnica 260"/>
        <xdr:cNvCxnSpPr/>
      </xdr:nvCxnSpPr>
      <xdr:spPr>
        <a:xfrm>
          <a:off x="7522617" y="2481709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200934</xdr:colOff>
      <xdr:row>17</xdr:row>
      <xdr:rowOff>1276</xdr:rowOff>
    </xdr:from>
    <xdr:to>
      <xdr:col>20</xdr:col>
      <xdr:colOff>4698</xdr:colOff>
      <xdr:row>17</xdr:row>
      <xdr:rowOff>1276</xdr:rowOff>
    </xdr:to>
    <xdr:cxnSp macro="">
      <xdr:nvCxnSpPr>
        <xdr:cNvPr id="262" name="Rovná spojnica 261"/>
        <xdr:cNvCxnSpPr/>
      </xdr:nvCxnSpPr>
      <xdr:spPr>
        <a:xfrm>
          <a:off x="6931686" y="2482985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3302</xdr:colOff>
      <xdr:row>17</xdr:row>
      <xdr:rowOff>1276</xdr:rowOff>
    </xdr:from>
    <xdr:to>
      <xdr:col>21</xdr:col>
      <xdr:colOff>48977</xdr:colOff>
      <xdr:row>17</xdr:row>
      <xdr:rowOff>1276</xdr:rowOff>
    </xdr:to>
    <xdr:cxnSp macro="">
      <xdr:nvCxnSpPr>
        <xdr:cNvPr id="263" name="Rovná spojnica 262"/>
        <xdr:cNvCxnSpPr/>
      </xdr:nvCxnSpPr>
      <xdr:spPr>
        <a:xfrm>
          <a:off x="7185152" y="24968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32842</xdr:colOff>
      <xdr:row>22</xdr:row>
      <xdr:rowOff>122783</xdr:rowOff>
    </xdr:from>
    <xdr:to>
      <xdr:col>21</xdr:col>
      <xdr:colOff>284842</xdr:colOff>
      <xdr:row>22</xdr:row>
      <xdr:rowOff>122783</xdr:rowOff>
    </xdr:to>
    <xdr:cxnSp macro="">
      <xdr:nvCxnSpPr>
        <xdr:cNvPr id="264" name="Rovná spojnica 263"/>
        <xdr:cNvCxnSpPr/>
      </xdr:nvCxnSpPr>
      <xdr:spPr>
        <a:xfrm>
          <a:off x="7522617" y="3315146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200934</xdr:colOff>
      <xdr:row>23</xdr:row>
      <xdr:rowOff>1276</xdr:rowOff>
    </xdr:from>
    <xdr:to>
      <xdr:col>20</xdr:col>
      <xdr:colOff>4698</xdr:colOff>
      <xdr:row>23</xdr:row>
      <xdr:rowOff>1276</xdr:rowOff>
    </xdr:to>
    <xdr:cxnSp macro="">
      <xdr:nvCxnSpPr>
        <xdr:cNvPr id="265" name="Rovná spojnica 264"/>
        <xdr:cNvCxnSpPr/>
      </xdr:nvCxnSpPr>
      <xdr:spPr>
        <a:xfrm>
          <a:off x="6931686" y="3316422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3302</xdr:colOff>
      <xdr:row>23</xdr:row>
      <xdr:rowOff>1276</xdr:rowOff>
    </xdr:from>
    <xdr:to>
      <xdr:col>21</xdr:col>
      <xdr:colOff>48977</xdr:colOff>
      <xdr:row>23</xdr:row>
      <xdr:rowOff>1276</xdr:rowOff>
    </xdr:to>
    <xdr:cxnSp macro="">
      <xdr:nvCxnSpPr>
        <xdr:cNvPr id="266" name="Rovná spojnica 265"/>
        <xdr:cNvCxnSpPr/>
      </xdr:nvCxnSpPr>
      <xdr:spPr>
        <a:xfrm>
          <a:off x="7185152" y="33350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32842</xdr:colOff>
      <xdr:row>29</xdr:row>
      <xdr:rowOff>0</xdr:rowOff>
    </xdr:from>
    <xdr:to>
      <xdr:col>21</xdr:col>
      <xdr:colOff>284842</xdr:colOff>
      <xdr:row>29</xdr:row>
      <xdr:rowOff>0</xdr:rowOff>
    </xdr:to>
    <xdr:cxnSp macro="">
      <xdr:nvCxnSpPr>
        <xdr:cNvPr id="267" name="Rovná spojnica 266"/>
        <xdr:cNvCxnSpPr/>
      </xdr:nvCxnSpPr>
      <xdr:spPr>
        <a:xfrm>
          <a:off x="7522617" y="4148584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200934</xdr:colOff>
      <xdr:row>29</xdr:row>
      <xdr:rowOff>1276</xdr:rowOff>
    </xdr:from>
    <xdr:to>
      <xdr:col>20</xdr:col>
      <xdr:colOff>4698</xdr:colOff>
      <xdr:row>29</xdr:row>
      <xdr:rowOff>1276</xdr:rowOff>
    </xdr:to>
    <xdr:cxnSp macro="">
      <xdr:nvCxnSpPr>
        <xdr:cNvPr id="268" name="Rovná spojnica 267"/>
        <xdr:cNvCxnSpPr/>
      </xdr:nvCxnSpPr>
      <xdr:spPr>
        <a:xfrm>
          <a:off x="6931686" y="4149860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3302</xdr:colOff>
      <xdr:row>29</xdr:row>
      <xdr:rowOff>1276</xdr:rowOff>
    </xdr:from>
    <xdr:to>
      <xdr:col>21</xdr:col>
      <xdr:colOff>48977</xdr:colOff>
      <xdr:row>29</xdr:row>
      <xdr:rowOff>1276</xdr:rowOff>
    </xdr:to>
    <xdr:cxnSp macro="">
      <xdr:nvCxnSpPr>
        <xdr:cNvPr id="269" name="Rovná spojnica 268"/>
        <xdr:cNvCxnSpPr/>
      </xdr:nvCxnSpPr>
      <xdr:spPr>
        <a:xfrm>
          <a:off x="7185152" y="41732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32842</xdr:colOff>
      <xdr:row>34</xdr:row>
      <xdr:rowOff>122783</xdr:rowOff>
    </xdr:from>
    <xdr:to>
      <xdr:col>21</xdr:col>
      <xdr:colOff>284842</xdr:colOff>
      <xdr:row>34</xdr:row>
      <xdr:rowOff>122783</xdr:rowOff>
    </xdr:to>
    <xdr:cxnSp macro="">
      <xdr:nvCxnSpPr>
        <xdr:cNvPr id="270" name="Rovná spojnica 269"/>
        <xdr:cNvCxnSpPr/>
      </xdr:nvCxnSpPr>
      <xdr:spPr>
        <a:xfrm>
          <a:off x="7522617" y="4982021"/>
          <a:ext cx="252000" cy="0"/>
        </a:xfrm>
        <a:prstGeom prst="line">
          <a:avLst/>
        </a:prstGeom>
        <a:ln w="12700">
          <a:solidFill>
            <a:srgbClr val="0000FF"/>
          </a:solidFill>
          <a:headEnd type="triangl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200934</xdr:colOff>
      <xdr:row>35</xdr:row>
      <xdr:rowOff>1276</xdr:rowOff>
    </xdr:from>
    <xdr:to>
      <xdr:col>20</xdr:col>
      <xdr:colOff>4698</xdr:colOff>
      <xdr:row>35</xdr:row>
      <xdr:rowOff>1276</xdr:rowOff>
    </xdr:to>
    <xdr:cxnSp macro="">
      <xdr:nvCxnSpPr>
        <xdr:cNvPr id="271" name="Rovná spojnica 270"/>
        <xdr:cNvCxnSpPr/>
      </xdr:nvCxnSpPr>
      <xdr:spPr>
        <a:xfrm>
          <a:off x="6931686" y="4983297"/>
          <a:ext cx="250248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triangl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3302</xdr:colOff>
      <xdr:row>35</xdr:row>
      <xdr:rowOff>1276</xdr:rowOff>
    </xdr:from>
    <xdr:to>
      <xdr:col>21</xdr:col>
      <xdr:colOff>48977</xdr:colOff>
      <xdr:row>35</xdr:row>
      <xdr:rowOff>1276</xdr:rowOff>
    </xdr:to>
    <xdr:cxnSp macro="">
      <xdr:nvCxnSpPr>
        <xdr:cNvPr id="272" name="Rovná spojnica 271"/>
        <xdr:cNvCxnSpPr/>
      </xdr:nvCxnSpPr>
      <xdr:spPr>
        <a:xfrm>
          <a:off x="7185152" y="5011426"/>
          <a:ext cx="360000" cy="0"/>
        </a:xfrm>
        <a:prstGeom prst="line">
          <a:avLst/>
        </a:prstGeom>
        <a:ln w="12700">
          <a:solidFill>
            <a:srgbClr val="0000FF"/>
          </a:solidFill>
          <a:headEnd type="none" w="sm" len="lg"/>
          <a:tailEnd type="none" w="sm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6</xdr:row>
      <xdr:rowOff>104524</xdr:rowOff>
    </xdr:from>
    <xdr:to>
      <xdr:col>7</xdr:col>
      <xdr:colOff>309292</xdr:colOff>
      <xdr:row>16</xdr:row>
      <xdr:rowOff>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1114174"/>
          <a:ext cx="2166667" cy="180047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314325</xdr:colOff>
      <xdr:row>4</xdr:row>
      <xdr:rowOff>52075</xdr:rowOff>
    </xdr:from>
    <xdr:to>
      <xdr:col>12</xdr:col>
      <xdr:colOff>309292</xdr:colOff>
      <xdr:row>16</xdr:row>
      <xdr:rowOff>0</xdr:rowOff>
    </xdr:to>
    <xdr:pic>
      <xdr:nvPicPr>
        <xdr:cNvPr id="51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4425" y="680725"/>
          <a:ext cx="2166667" cy="22339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314325</xdr:colOff>
      <xdr:row>1</xdr:row>
      <xdr:rowOff>90833</xdr:rowOff>
    </xdr:from>
    <xdr:to>
      <xdr:col>17</xdr:col>
      <xdr:colOff>309292</xdr:colOff>
      <xdr:row>16</xdr:row>
      <xdr:rowOff>0</xdr:rowOff>
    </xdr:to>
    <xdr:pic>
      <xdr:nvPicPr>
        <xdr:cNvPr id="51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05725" y="147983"/>
          <a:ext cx="2166667" cy="2766667"/>
        </a:xfrm>
        <a:prstGeom prst="rect">
          <a:avLst/>
        </a:prstGeom>
        <a:noFill/>
      </xdr:spPr>
    </xdr:pic>
    <xdr:clientData/>
  </xdr:twoCellAnchor>
  <xdr:oneCellAnchor>
    <xdr:from>
      <xdr:col>6</xdr:col>
      <xdr:colOff>292588</xdr:colOff>
      <xdr:row>6</xdr:row>
      <xdr:rowOff>187785</xdr:rowOff>
    </xdr:from>
    <xdr:ext cx="392352" cy="342786"/>
    <xdr:sp macro="" textlink="">
      <xdr:nvSpPr>
        <xdr:cNvPr id="5" name="BlokTextu 4"/>
        <xdr:cNvSpPr txBox="1"/>
      </xdr:nvSpPr>
      <xdr:spPr>
        <a:xfrm>
          <a:off x="3750163" y="1197435"/>
          <a:ext cx="39235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B</a:t>
          </a:r>
          <a:r>
            <a:rPr lang="sk-SK" sz="1600" b="1" i="0" u="none" strike="noStrike" baseline="-25000">
              <a:solidFill>
                <a:srgbClr val="FF0000"/>
              </a:solidFill>
              <a:latin typeface="+mn-lt"/>
              <a:ea typeface="+mn-ea"/>
              <a:cs typeface="+mn-cs"/>
            </a:rPr>
            <a:t>L</a:t>
          </a:r>
          <a:r>
            <a:rPr lang="sk-SK" sz="1200">
              <a:solidFill>
                <a:srgbClr val="FF0000"/>
              </a:solidFill>
            </a:rPr>
            <a:t> </a:t>
          </a:r>
          <a:endParaRPr lang="sk-SK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84774</xdr:colOff>
      <xdr:row>5</xdr:row>
      <xdr:rowOff>92535</xdr:rowOff>
    </xdr:from>
    <xdr:ext cx="407932" cy="342786"/>
    <xdr:sp macro="" textlink="">
      <xdr:nvSpPr>
        <xdr:cNvPr id="6" name="BlokTextu 5"/>
        <xdr:cNvSpPr txBox="1"/>
      </xdr:nvSpPr>
      <xdr:spPr>
        <a:xfrm>
          <a:off x="2456499" y="911685"/>
          <a:ext cx="40793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B</a:t>
          </a:r>
          <a:r>
            <a:rPr lang="sk-SK" sz="1600" b="1" i="0" u="none" strike="noStrike" baseline="-25000">
              <a:solidFill>
                <a:srgbClr val="FF0000"/>
              </a:solidFill>
              <a:latin typeface="+mn-lt"/>
              <a:ea typeface="+mn-ea"/>
              <a:cs typeface="+mn-cs"/>
            </a:rPr>
            <a:t>P</a:t>
          </a:r>
          <a:r>
            <a:rPr lang="sk-SK" sz="1200"/>
            <a:t> </a:t>
          </a:r>
          <a:endParaRPr lang="sk-SK" sz="1200" b="1">
            <a:solidFill>
              <a:schemeClr val="tx2">
                <a:lumMod val="50000"/>
              </a:schemeClr>
            </a:solidFill>
          </a:endParaRPr>
        </a:p>
      </xdr:txBody>
    </xdr:sp>
    <xdr:clientData/>
  </xdr:oneCellAnchor>
  <xdr:oneCellAnchor>
    <xdr:from>
      <xdr:col>3</xdr:col>
      <xdr:colOff>161925</xdr:colOff>
      <xdr:row>11</xdr:row>
      <xdr:rowOff>16335</xdr:rowOff>
    </xdr:from>
    <xdr:ext cx="281680" cy="342786"/>
    <xdr:sp macro="" textlink="">
      <xdr:nvSpPr>
        <xdr:cNvPr id="7" name="BlokTextu 6"/>
        <xdr:cNvSpPr txBox="1"/>
      </xdr:nvSpPr>
      <xdr:spPr>
        <a:xfrm>
          <a:off x="1990725" y="1978485"/>
          <a:ext cx="28168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rgbClr val="FF0000"/>
              </a:solidFill>
            </a:rPr>
            <a:t>S</a:t>
          </a:r>
        </a:p>
      </xdr:txBody>
    </xdr:sp>
    <xdr:clientData/>
  </xdr:oneCellAnchor>
  <xdr:oneCellAnchor>
    <xdr:from>
      <xdr:col>7</xdr:col>
      <xdr:colOff>185999</xdr:colOff>
      <xdr:row>13</xdr:row>
      <xdr:rowOff>102060</xdr:rowOff>
    </xdr:from>
    <xdr:ext cx="281680" cy="342786"/>
    <xdr:sp macro="" textlink="">
      <xdr:nvSpPr>
        <xdr:cNvPr id="8" name="BlokTextu 7"/>
        <xdr:cNvSpPr txBox="1"/>
      </xdr:nvSpPr>
      <xdr:spPr>
        <a:xfrm>
          <a:off x="4186499" y="2445210"/>
          <a:ext cx="28168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rgbClr val="FF0000"/>
              </a:solidFill>
            </a:rPr>
            <a:t>S</a:t>
          </a:r>
        </a:p>
      </xdr:txBody>
    </xdr:sp>
    <xdr:clientData/>
  </xdr:oneCellAnchor>
  <xdr:oneCellAnchor>
    <xdr:from>
      <xdr:col>11</xdr:col>
      <xdr:colOff>217339</xdr:colOff>
      <xdr:row>4</xdr:row>
      <xdr:rowOff>142875</xdr:rowOff>
    </xdr:from>
    <xdr:ext cx="392352" cy="342786"/>
    <xdr:sp macro="" textlink="">
      <xdr:nvSpPr>
        <xdr:cNvPr id="11" name="BlokTextu 10"/>
        <xdr:cNvSpPr txBox="1"/>
      </xdr:nvSpPr>
      <xdr:spPr>
        <a:xfrm>
          <a:off x="6456214" y="771525"/>
          <a:ext cx="39235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B</a:t>
          </a:r>
          <a:r>
            <a:rPr lang="sk-SK" sz="1600" b="1" i="0" u="none" strike="noStrike" baseline="-25000">
              <a:solidFill>
                <a:srgbClr val="FF0000"/>
              </a:solidFill>
              <a:latin typeface="+mn-lt"/>
              <a:ea typeface="+mn-ea"/>
              <a:cs typeface="+mn-cs"/>
            </a:rPr>
            <a:t>L</a:t>
          </a:r>
          <a:r>
            <a:rPr lang="sk-SK" sz="1200"/>
            <a:t> </a:t>
          </a:r>
          <a:endParaRPr lang="sk-SK" sz="1200" b="1">
            <a:solidFill>
              <a:schemeClr val="tx2">
                <a:lumMod val="50000"/>
              </a:schemeClr>
            </a:solidFill>
          </a:endParaRPr>
        </a:p>
      </xdr:txBody>
    </xdr:sp>
    <xdr:clientData/>
  </xdr:oneCellAnchor>
  <xdr:oneCellAnchor>
    <xdr:from>
      <xdr:col>9</xdr:col>
      <xdr:colOff>66675</xdr:colOff>
      <xdr:row>3</xdr:row>
      <xdr:rowOff>38100</xdr:rowOff>
    </xdr:from>
    <xdr:ext cx="407932" cy="342786"/>
    <xdr:sp macro="" textlink="">
      <xdr:nvSpPr>
        <xdr:cNvPr id="12" name="BlokTextu 11"/>
        <xdr:cNvSpPr txBox="1"/>
      </xdr:nvSpPr>
      <xdr:spPr>
        <a:xfrm>
          <a:off x="5219700" y="476250"/>
          <a:ext cx="40793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B</a:t>
          </a:r>
          <a:r>
            <a:rPr lang="sk-SK" sz="1600" b="1" i="0" u="none" strike="noStrike" baseline="-25000">
              <a:solidFill>
                <a:srgbClr val="FF0000"/>
              </a:solidFill>
              <a:latin typeface="+mn-lt"/>
              <a:ea typeface="+mn-ea"/>
              <a:cs typeface="+mn-cs"/>
            </a:rPr>
            <a:t>P</a:t>
          </a:r>
          <a:r>
            <a:rPr lang="sk-SK" sz="1200"/>
            <a:t> </a:t>
          </a:r>
          <a:endParaRPr lang="sk-SK" sz="1200" b="1">
            <a:solidFill>
              <a:schemeClr val="tx2">
                <a:lumMod val="50000"/>
              </a:schemeClr>
            </a:solidFill>
          </a:endParaRPr>
        </a:p>
      </xdr:txBody>
    </xdr:sp>
    <xdr:clientData/>
  </xdr:oneCellAnchor>
  <xdr:oneCellAnchor>
    <xdr:from>
      <xdr:col>16</xdr:col>
      <xdr:colOff>226864</xdr:colOff>
      <xdr:row>2</xdr:row>
      <xdr:rowOff>19050</xdr:rowOff>
    </xdr:from>
    <xdr:ext cx="392352" cy="342786"/>
    <xdr:sp macro="" textlink="">
      <xdr:nvSpPr>
        <xdr:cNvPr id="13" name="BlokTextu 12"/>
        <xdr:cNvSpPr txBox="1"/>
      </xdr:nvSpPr>
      <xdr:spPr>
        <a:xfrm>
          <a:off x="9247039" y="266700"/>
          <a:ext cx="39235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B</a:t>
          </a:r>
          <a:r>
            <a:rPr lang="sk-SK" sz="1600" b="1" i="0" u="none" strike="noStrike" baseline="-25000">
              <a:solidFill>
                <a:srgbClr val="FF0000"/>
              </a:solidFill>
              <a:latin typeface="+mn-lt"/>
              <a:ea typeface="+mn-ea"/>
              <a:cs typeface="+mn-cs"/>
            </a:rPr>
            <a:t>L</a:t>
          </a:r>
          <a:r>
            <a:rPr lang="sk-SK" sz="1200"/>
            <a:t> </a:t>
          </a:r>
          <a:endParaRPr lang="sk-SK" sz="1200" b="1">
            <a:solidFill>
              <a:schemeClr val="tx2">
                <a:lumMod val="50000"/>
              </a:schemeClr>
            </a:solidFill>
          </a:endParaRPr>
        </a:p>
      </xdr:txBody>
    </xdr:sp>
    <xdr:clientData/>
  </xdr:oneCellAnchor>
  <xdr:oneCellAnchor>
    <xdr:from>
      <xdr:col>14</xdr:col>
      <xdr:colOff>93929</xdr:colOff>
      <xdr:row>0</xdr:row>
      <xdr:rowOff>0</xdr:rowOff>
    </xdr:from>
    <xdr:ext cx="372473" cy="342786"/>
    <xdr:sp macro="" textlink="">
      <xdr:nvSpPr>
        <xdr:cNvPr id="14" name="BlokTextu 13"/>
        <xdr:cNvSpPr txBox="1"/>
      </xdr:nvSpPr>
      <xdr:spPr>
        <a:xfrm>
          <a:off x="8028254" y="0"/>
          <a:ext cx="3724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B</a:t>
          </a:r>
          <a:r>
            <a:rPr lang="sk-SK" sz="1600" b="1" i="0" u="none" strike="noStrike" baseline="-25000">
              <a:solidFill>
                <a:srgbClr val="FF0000"/>
              </a:solidFill>
              <a:latin typeface="+mn-lt"/>
              <a:ea typeface="+mn-ea"/>
              <a:cs typeface="+mn-cs"/>
            </a:rPr>
            <a:t>P</a:t>
          </a:r>
          <a:endParaRPr lang="sk-SK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171450</xdr:colOff>
      <xdr:row>11</xdr:row>
      <xdr:rowOff>28575</xdr:rowOff>
    </xdr:from>
    <xdr:ext cx="281680" cy="342786"/>
    <xdr:sp macro="" textlink="">
      <xdr:nvSpPr>
        <xdr:cNvPr id="15" name="BlokTextu 14"/>
        <xdr:cNvSpPr txBox="1"/>
      </xdr:nvSpPr>
      <xdr:spPr>
        <a:xfrm>
          <a:off x="4781550" y="1990725"/>
          <a:ext cx="28168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rgbClr val="FF0000"/>
              </a:solidFill>
            </a:rPr>
            <a:t>S</a:t>
          </a:r>
        </a:p>
      </xdr:txBody>
    </xdr:sp>
    <xdr:clientData/>
  </xdr:oneCellAnchor>
  <xdr:oneCellAnchor>
    <xdr:from>
      <xdr:col>12</xdr:col>
      <xdr:colOff>95250</xdr:colOff>
      <xdr:row>13</xdr:row>
      <xdr:rowOff>76200</xdr:rowOff>
    </xdr:from>
    <xdr:ext cx="281680" cy="342786"/>
    <xdr:sp macro="" textlink="">
      <xdr:nvSpPr>
        <xdr:cNvPr id="16" name="BlokTextu 15"/>
        <xdr:cNvSpPr txBox="1"/>
      </xdr:nvSpPr>
      <xdr:spPr>
        <a:xfrm>
          <a:off x="6877050" y="2419350"/>
          <a:ext cx="28168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rgbClr val="FF0000"/>
              </a:solidFill>
            </a:rPr>
            <a:t>S</a:t>
          </a:r>
        </a:p>
      </xdr:txBody>
    </xdr:sp>
    <xdr:clientData/>
  </xdr:oneCellAnchor>
  <xdr:oneCellAnchor>
    <xdr:from>
      <xdr:col>13</xdr:col>
      <xdr:colOff>190500</xdr:colOff>
      <xdr:row>11</xdr:row>
      <xdr:rowOff>66675</xdr:rowOff>
    </xdr:from>
    <xdr:ext cx="281680" cy="342786"/>
    <xdr:sp macro="" textlink="">
      <xdr:nvSpPr>
        <xdr:cNvPr id="17" name="BlokTextu 16"/>
        <xdr:cNvSpPr txBox="1"/>
      </xdr:nvSpPr>
      <xdr:spPr>
        <a:xfrm>
          <a:off x="7581900" y="2028825"/>
          <a:ext cx="28168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rgbClr val="FF0000"/>
              </a:solidFill>
            </a:rPr>
            <a:t>S</a:t>
          </a:r>
        </a:p>
      </xdr:txBody>
    </xdr:sp>
    <xdr:clientData/>
  </xdr:oneCellAnchor>
  <xdr:oneCellAnchor>
    <xdr:from>
      <xdr:col>17</xdr:col>
      <xdr:colOff>114300</xdr:colOff>
      <xdr:row>13</xdr:row>
      <xdr:rowOff>114300</xdr:rowOff>
    </xdr:from>
    <xdr:ext cx="281680" cy="342786"/>
    <xdr:sp macro="" textlink="">
      <xdr:nvSpPr>
        <xdr:cNvPr id="18" name="BlokTextu 17"/>
        <xdr:cNvSpPr txBox="1"/>
      </xdr:nvSpPr>
      <xdr:spPr>
        <a:xfrm>
          <a:off x="9677400" y="2457450"/>
          <a:ext cx="28168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rgbClr val="FF0000"/>
              </a:solidFill>
            </a:rPr>
            <a:t>S</a:t>
          </a:r>
        </a:p>
      </xdr:txBody>
    </xdr:sp>
    <xdr:clientData/>
  </xdr:oneCellAnchor>
  <xdr:oneCellAnchor>
    <xdr:from>
      <xdr:col>3</xdr:col>
      <xdr:colOff>57150</xdr:colOff>
      <xdr:row>9</xdr:row>
      <xdr:rowOff>85725</xdr:rowOff>
    </xdr:from>
    <xdr:ext cx="392672" cy="342786"/>
    <xdr:sp macro="" textlink="">
      <xdr:nvSpPr>
        <xdr:cNvPr id="19" name="BlokTextu 18"/>
        <xdr:cNvSpPr txBox="1"/>
      </xdr:nvSpPr>
      <xdr:spPr>
        <a:xfrm>
          <a:off x="1885950" y="1666875"/>
          <a:ext cx="39267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32</a:t>
          </a:r>
        </a:p>
      </xdr:txBody>
    </xdr:sp>
    <xdr:clientData/>
  </xdr:oneCellAnchor>
  <xdr:oneCellAnchor>
    <xdr:from>
      <xdr:col>7</xdr:col>
      <xdr:colOff>171450</xdr:colOff>
      <xdr:row>11</xdr:row>
      <xdr:rowOff>161925</xdr:rowOff>
    </xdr:from>
    <xdr:ext cx="392672" cy="342786"/>
    <xdr:sp macro="" textlink="">
      <xdr:nvSpPr>
        <xdr:cNvPr id="20" name="BlokTextu 19"/>
        <xdr:cNvSpPr txBox="1"/>
      </xdr:nvSpPr>
      <xdr:spPr>
        <a:xfrm>
          <a:off x="4171950" y="2124075"/>
          <a:ext cx="39267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32</a:t>
          </a:r>
        </a:p>
      </xdr:txBody>
    </xdr:sp>
    <xdr:clientData/>
  </xdr:oneCellAnchor>
  <xdr:oneCellAnchor>
    <xdr:from>
      <xdr:col>8</xdr:col>
      <xdr:colOff>66675</xdr:colOff>
      <xdr:row>9</xdr:row>
      <xdr:rowOff>114300</xdr:rowOff>
    </xdr:from>
    <xdr:ext cx="392672" cy="342786"/>
    <xdr:sp macro="" textlink="">
      <xdr:nvSpPr>
        <xdr:cNvPr id="21" name="BlokTextu 20"/>
        <xdr:cNvSpPr txBox="1"/>
      </xdr:nvSpPr>
      <xdr:spPr>
        <a:xfrm>
          <a:off x="4676775" y="1695450"/>
          <a:ext cx="39267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32</a:t>
          </a:r>
        </a:p>
      </xdr:txBody>
    </xdr:sp>
    <xdr:clientData/>
  </xdr:oneCellAnchor>
  <xdr:oneCellAnchor>
    <xdr:from>
      <xdr:col>12</xdr:col>
      <xdr:colOff>95250</xdr:colOff>
      <xdr:row>11</xdr:row>
      <xdr:rowOff>161925</xdr:rowOff>
    </xdr:from>
    <xdr:ext cx="392672" cy="342786"/>
    <xdr:sp macro="" textlink="">
      <xdr:nvSpPr>
        <xdr:cNvPr id="22" name="BlokTextu 21"/>
        <xdr:cNvSpPr txBox="1"/>
      </xdr:nvSpPr>
      <xdr:spPr>
        <a:xfrm>
          <a:off x="6877050" y="2124075"/>
          <a:ext cx="39267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32</a:t>
          </a:r>
        </a:p>
      </xdr:txBody>
    </xdr:sp>
    <xdr:clientData/>
  </xdr:oneCellAnchor>
  <xdr:oneCellAnchor>
    <xdr:from>
      <xdr:col>13</xdr:col>
      <xdr:colOff>85725</xdr:colOff>
      <xdr:row>9</xdr:row>
      <xdr:rowOff>152400</xdr:rowOff>
    </xdr:from>
    <xdr:ext cx="392672" cy="342786"/>
    <xdr:sp macro="" textlink="">
      <xdr:nvSpPr>
        <xdr:cNvPr id="23" name="BlokTextu 22"/>
        <xdr:cNvSpPr txBox="1"/>
      </xdr:nvSpPr>
      <xdr:spPr>
        <a:xfrm>
          <a:off x="7477125" y="1733550"/>
          <a:ext cx="39267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32</a:t>
          </a:r>
        </a:p>
      </xdr:txBody>
    </xdr:sp>
    <xdr:clientData/>
  </xdr:oneCellAnchor>
  <xdr:oneCellAnchor>
    <xdr:from>
      <xdr:col>17</xdr:col>
      <xdr:colOff>114300</xdr:colOff>
      <xdr:row>12</xdr:row>
      <xdr:rowOff>19050</xdr:rowOff>
    </xdr:from>
    <xdr:ext cx="392672" cy="342786"/>
    <xdr:sp macro="" textlink="">
      <xdr:nvSpPr>
        <xdr:cNvPr id="24" name="BlokTextu 23"/>
        <xdr:cNvSpPr txBox="1"/>
      </xdr:nvSpPr>
      <xdr:spPr>
        <a:xfrm>
          <a:off x="9677400" y="2171700"/>
          <a:ext cx="39267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32</a:t>
          </a:r>
        </a:p>
      </xdr:txBody>
    </xdr:sp>
    <xdr:clientData/>
  </xdr:oneCellAnchor>
  <xdr:oneCellAnchor>
    <xdr:from>
      <xdr:col>13</xdr:col>
      <xdr:colOff>76199</xdr:colOff>
      <xdr:row>8</xdr:row>
      <xdr:rowOff>9525</xdr:rowOff>
    </xdr:from>
    <xdr:ext cx="392673" cy="342786"/>
    <xdr:sp macro="" textlink="">
      <xdr:nvSpPr>
        <xdr:cNvPr id="25" name="BlokTextu 24"/>
        <xdr:cNvSpPr txBox="1"/>
      </xdr:nvSpPr>
      <xdr:spPr>
        <a:xfrm>
          <a:off x="7467599" y="1400175"/>
          <a:ext cx="3926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64</a:t>
          </a:r>
        </a:p>
      </xdr:txBody>
    </xdr:sp>
    <xdr:clientData/>
  </xdr:oneCellAnchor>
  <xdr:oneCellAnchor>
    <xdr:from>
      <xdr:col>13</xdr:col>
      <xdr:colOff>66675</xdr:colOff>
      <xdr:row>5</xdr:row>
      <xdr:rowOff>114300</xdr:rowOff>
    </xdr:from>
    <xdr:ext cx="392673" cy="342786"/>
    <xdr:sp macro="" textlink="">
      <xdr:nvSpPr>
        <xdr:cNvPr id="26" name="BlokTextu 25"/>
        <xdr:cNvSpPr txBox="1"/>
      </xdr:nvSpPr>
      <xdr:spPr>
        <a:xfrm>
          <a:off x="7458075" y="933450"/>
          <a:ext cx="3926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64</a:t>
          </a:r>
        </a:p>
      </xdr:txBody>
    </xdr:sp>
    <xdr:clientData/>
  </xdr:oneCellAnchor>
  <xdr:oneCellAnchor>
    <xdr:from>
      <xdr:col>17</xdr:col>
      <xdr:colOff>114300</xdr:colOff>
      <xdr:row>7</xdr:row>
      <xdr:rowOff>161925</xdr:rowOff>
    </xdr:from>
    <xdr:ext cx="392673" cy="342786"/>
    <xdr:sp macro="" textlink="">
      <xdr:nvSpPr>
        <xdr:cNvPr id="27" name="BlokTextu 26"/>
        <xdr:cNvSpPr txBox="1"/>
      </xdr:nvSpPr>
      <xdr:spPr>
        <a:xfrm>
          <a:off x="9677400" y="1362075"/>
          <a:ext cx="3926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64</a:t>
          </a:r>
        </a:p>
      </xdr:txBody>
    </xdr:sp>
    <xdr:clientData/>
  </xdr:oneCellAnchor>
  <xdr:oneCellAnchor>
    <xdr:from>
      <xdr:col>17</xdr:col>
      <xdr:colOff>114300</xdr:colOff>
      <xdr:row>10</xdr:row>
      <xdr:rowOff>38100</xdr:rowOff>
    </xdr:from>
    <xdr:ext cx="392673" cy="342786"/>
    <xdr:sp macro="" textlink="">
      <xdr:nvSpPr>
        <xdr:cNvPr id="28" name="BlokTextu 27"/>
        <xdr:cNvSpPr txBox="1"/>
      </xdr:nvSpPr>
      <xdr:spPr>
        <a:xfrm>
          <a:off x="9677400" y="1809750"/>
          <a:ext cx="3926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64</a:t>
          </a:r>
        </a:p>
      </xdr:txBody>
    </xdr:sp>
    <xdr:clientData/>
  </xdr:oneCellAnchor>
  <xdr:oneCellAnchor>
    <xdr:from>
      <xdr:col>12</xdr:col>
      <xdr:colOff>85725</xdr:colOff>
      <xdr:row>10</xdr:row>
      <xdr:rowOff>9525</xdr:rowOff>
    </xdr:from>
    <xdr:ext cx="392673" cy="342786"/>
    <xdr:sp macro="" textlink="">
      <xdr:nvSpPr>
        <xdr:cNvPr id="29" name="BlokTextu 28"/>
        <xdr:cNvSpPr txBox="1"/>
      </xdr:nvSpPr>
      <xdr:spPr>
        <a:xfrm>
          <a:off x="6867525" y="1781175"/>
          <a:ext cx="3926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64</a:t>
          </a:r>
        </a:p>
      </xdr:txBody>
    </xdr:sp>
    <xdr:clientData/>
  </xdr:oneCellAnchor>
  <xdr:oneCellAnchor>
    <xdr:from>
      <xdr:col>8</xdr:col>
      <xdr:colOff>57150</xdr:colOff>
      <xdr:row>7</xdr:row>
      <xdr:rowOff>142875</xdr:rowOff>
    </xdr:from>
    <xdr:ext cx="392673" cy="342786"/>
    <xdr:sp macro="" textlink="">
      <xdr:nvSpPr>
        <xdr:cNvPr id="30" name="BlokTextu 29"/>
        <xdr:cNvSpPr txBox="1"/>
      </xdr:nvSpPr>
      <xdr:spPr>
        <a:xfrm>
          <a:off x="4667250" y="1343025"/>
          <a:ext cx="3926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600" b="1">
              <a:solidFill>
                <a:schemeClr val="tx2">
                  <a:lumMod val="50000"/>
                </a:schemeClr>
              </a:solidFill>
            </a:rPr>
            <a:t>64</a:t>
          </a:r>
        </a:p>
      </xdr:txBody>
    </xdr:sp>
    <xdr:clientData/>
  </xdr:oneCellAnchor>
  <xdr:oneCellAnchor>
    <xdr:from>
      <xdr:col>3</xdr:col>
      <xdr:colOff>0</xdr:colOff>
      <xdr:row>14</xdr:row>
      <xdr:rowOff>69504</xdr:rowOff>
    </xdr:from>
    <xdr:ext cx="1445845" cy="311496"/>
    <xdr:sp macro="" textlink="">
      <xdr:nvSpPr>
        <xdr:cNvPr id="31" name="BlokTextu 30"/>
        <xdr:cNvSpPr txBox="1"/>
      </xdr:nvSpPr>
      <xdr:spPr>
        <a:xfrm>
          <a:off x="1828800" y="2736504"/>
          <a:ext cx="144584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400" b="0" i="1">
              <a:solidFill>
                <a:schemeClr val="tx2">
                  <a:lumMod val="50000"/>
                </a:schemeClr>
              </a:solidFill>
            </a:rPr>
            <a:t>Bezrelingové</a:t>
          </a:r>
          <a:r>
            <a:rPr lang="sk-SK" sz="1400" b="0" i="1" baseline="0">
              <a:solidFill>
                <a:schemeClr val="tx2">
                  <a:lumMod val="50000"/>
                </a:schemeClr>
              </a:solidFill>
            </a:rPr>
            <a:t> čelá</a:t>
          </a:r>
          <a:endParaRPr lang="sk-SK" sz="1400" b="0" i="1">
            <a:solidFill>
              <a:schemeClr val="tx2">
                <a:lumMod val="50000"/>
              </a:schemeClr>
            </a:solidFill>
          </a:endParaRPr>
        </a:p>
      </xdr:txBody>
    </xdr:sp>
    <xdr:clientData/>
  </xdr:oneCellAnchor>
  <xdr:oneCellAnchor>
    <xdr:from>
      <xdr:col>8</xdr:col>
      <xdr:colOff>0</xdr:colOff>
      <xdr:row>14</xdr:row>
      <xdr:rowOff>69504</xdr:rowOff>
    </xdr:from>
    <xdr:ext cx="1611340" cy="311496"/>
    <xdr:sp macro="" textlink="">
      <xdr:nvSpPr>
        <xdr:cNvPr id="32" name="BlokTextu 31"/>
        <xdr:cNvSpPr txBox="1"/>
      </xdr:nvSpPr>
      <xdr:spPr>
        <a:xfrm>
          <a:off x="4610100" y="2736504"/>
          <a:ext cx="161134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400" b="0" i="1">
              <a:solidFill>
                <a:schemeClr val="tx2">
                  <a:lumMod val="50000"/>
                </a:schemeClr>
              </a:solidFill>
            </a:rPr>
            <a:t>Jednorelingové</a:t>
          </a:r>
          <a:r>
            <a:rPr lang="sk-SK" sz="1400" b="0" i="1" baseline="0">
              <a:solidFill>
                <a:schemeClr val="tx2">
                  <a:lumMod val="50000"/>
                </a:schemeClr>
              </a:solidFill>
            </a:rPr>
            <a:t> čelá</a:t>
          </a:r>
          <a:endParaRPr lang="sk-SK" sz="1400" b="0" i="1">
            <a:solidFill>
              <a:schemeClr val="tx2">
                <a:lumMod val="50000"/>
              </a:schemeClr>
            </a:solidFill>
          </a:endParaRPr>
        </a:p>
      </xdr:txBody>
    </xdr:sp>
    <xdr:clientData/>
  </xdr:oneCellAnchor>
  <xdr:oneCellAnchor>
    <xdr:from>
      <xdr:col>13</xdr:col>
      <xdr:colOff>0</xdr:colOff>
      <xdr:row>14</xdr:row>
      <xdr:rowOff>69504</xdr:rowOff>
    </xdr:from>
    <xdr:ext cx="1517147" cy="311496"/>
    <xdr:sp macro="" textlink="">
      <xdr:nvSpPr>
        <xdr:cNvPr id="33" name="BlokTextu 32"/>
        <xdr:cNvSpPr txBox="1"/>
      </xdr:nvSpPr>
      <xdr:spPr>
        <a:xfrm>
          <a:off x="7391400" y="2736504"/>
          <a:ext cx="151714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sk-SK" sz="1400" b="0" i="1">
              <a:solidFill>
                <a:schemeClr val="tx2">
                  <a:lumMod val="50000"/>
                </a:schemeClr>
              </a:solidFill>
            </a:rPr>
            <a:t>Dvojrelingové</a:t>
          </a:r>
          <a:r>
            <a:rPr lang="sk-SK" sz="1400" b="0" i="1" baseline="0">
              <a:solidFill>
                <a:schemeClr val="tx2">
                  <a:lumMod val="50000"/>
                </a:schemeClr>
              </a:solidFill>
            </a:rPr>
            <a:t> čelá</a:t>
          </a:r>
          <a:endParaRPr lang="sk-SK" sz="1400" b="0" i="1">
            <a:solidFill>
              <a:schemeClr val="tx2">
                <a:lumMod val="50000"/>
              </a:schemeClr>
            </a:solidFill>
          </a:endParaRPr>
        </a:p>
      </xdr:txBody>
    </xdr:sp>
    <xdr:clientData/>
  </xdr:oneCellAnchor>
  <xdr:twoCellAnchor>
    <xdr:from>
      <xdr:col>4</xdr:col>
      <xdr:colOff>382999</xdr:colOff>
      <xdr:row>10</xdr:row>
      <xdr:rowOff>183173</xdr:rowOff>
    </xdr:from>
    <xdr:to>
      <xdr:col>5</xdr:col>
      <xdr:colOff>216477</xdr:colOff>
      <xdr:row>11</xdr:row>
      <xdr:rowOff>119895</xdr:rowOff>
    </xdr:to>
    <xdr:cxnSp macro="">
      <xdr:nvCxnSpPr>
        <xdr:cNvPr id="35" name="Rovná spojovacia šípka 34"/>
        <xdr:cNvCxnSpPr/>
      </xdr:nvCxnSpPr>
      <xdr:spPr>
        <a:xfrm flipH="1">
          <a:off x="2754258" y="1948295"/>
          <a:ext cx="376336" cy="126556"/>
        </a:xfrm>
        <a:prstGeom prst="straightConnector1">
          <a:avLst/>
        </a:prstGeom>
        <a:ln w="6350"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146541</xdr:colOff>
      <xdr:row>10</xdr:row>
      <xdr:rowOff>33307</xdr:rowOff>
    </xdr:from>
    <xdr:ext cx="553741" cy="217560"/>
    <xdr:sp macro="" textlink="">
      <xdr:nvSpPr>
        <xdr:cNvPr id="38" name="BlokTextu 37"/>
        <xdr:cNvSpPr txBox="1"/>
      </xdr:nvSpPr>
      <xdr:spPr>
        <a:xfrm>
          <a:off x="3060658" y="1798429"/>
          <a:ext cx="55374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/>
            <a:t>Ø </a:t>
          </a:r>
          <a:r>
            <a:rPr lang="sk-SK" sz="800" b="1"/>
            <a:t>2,5 x 3</a:t>
          </a:r>
        </a:p>
      </xdr:txBody>
    </xdr:sp>
    <xdr:clientData/>
  </xdr:oneCellAnchor>
  <xdr:twoCellAnchor>
    <xdr:from>
      <xdr:col>9</xdr:col>
      <xdr:colOff>356242</xdr:colOff>
      <xdr:row>10</xdr:row>
      <xdr:rowOff>186520</xdr:rowOff>
    </xdr:from>
    <xdr:to>
      <xdr:col>10</xdr:col>
      <xdr:colOff>137384</xdr:colOff>
      <xdr:row>11</xdr:row>
      <xdr:rowOff>123242</xdr:rowOff>
    </xdr:to>
    <xdr:cxnSp macro="">
      <xdr:nvCxnSpPr>
        <xdr:cNvPr id="39" name="Rovná spojovacia šípka 38"/>
        <xdr:cNvCxnSpPr/>
      </xdr:nvCxnSpPr>
      <xdr:spPr>
        <a:xfrm flipH="1">
          <a:off x="5508401" y="1951642"/>
          <a:ext cx="324000" cy="126556"/>
        </a:xfrm>
        <a:prstGeom prst="straightConnector1">
          <a:avLst/>
        </a:prstGeom>
        <a:ln w="6350"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59844</xdr:colOff>
      <xdr:row>10</xdr:row>
      <xdr:rowOff>49974</xdr:rowOff>
    </xdr:from>
    <xdr:ext cx="553741" cy="217560"/>
    <xdr:sp macro="" textlink="">
      <xdr:nvSpPr>
        <xdr:cNvPr id="40" name="BlokTextu 39"/>
        <xdr:cNvSpPr txBox="1"/>
      </xdr:nvSpPr>
      <xdr:spPr>
        <a:xfrm>
          <a:off x="5754861" y="1815096"/>
          <a:ext cx="55374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/>
            <a:t>Ø </a:t>
          </a:r>
          <a:r>
            <a:rPr lang="sk-SK" sz="800" b="1"/>
            <a:t>2,5 x 3</a:t>
          </a:r>
        </a:p>
      </xdr:txBody>
    </xdr:sp>
    <xdr:clientData/>
  </xdr:oneCellAnchor>
  <xdr:twoCellAnchor>
    <xdr:from>
      <xdr:col>9</xdr:col>
      <xdr:colOff>376339</xdr:colOff>
      <xdr:row>5</xdr:row>
      <xdr:rowOff>169851</xdr:rowOff>
    </xdr:from>
    <xdr:to>
      <xdr:col>10</xdr:col>
      <xdr:colOff>169852</xdr:colOff>
      <xdr:row>7</xdr:row>
      <xdr:rowOff>186027</xdr:rowOff>
    </xdr:to>
    <xdr:cxnSp macro="">
      <xdr:nvCxnSpPr>
        <xdr:cNvPr id="41" name="Rovná spojovacia šípka 40"/>
        <xdr:cNvCxnSpPr/>
      </xdr:nvCxnSpPr>
      <xdr:spPr>
        <a:xfrm flipH="1">
          <a:off x="5528498" y="985804"/>
          <a:ext cx="336371" cy="395844"/>
        </a:xfrm>
        <a:prstGeom prst="straightConnector1">
          <a:avLst/>
        </a:prstGeom>
        <a:ln w="6350"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96586</xdr:colOff>
      <xdr:row>5</xdr:row>
      <xdr:rowOff>23316</xdr:rowOff>
    </xdr:from>
    <xdr:ext cx="579261" cy="217560"/>
    <xdr:sp macro="" textlink="">
      <xdr:nvSpPr>
        <xdr:cNvPr id="42" name="BlokTextu 41"/>
        <xdr:cNvSpPr txBox="1"/>
      </xdr:nvSpPr>
      <xdr:spPr>
        <a:xfrm>
          <a:off x="5791603" y="839269"/>
          <a:ext cx="57926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/>
            <a:t>Ø </a:t>
          </a:r>
          <a:r>
            <a:rPr lang="sk-SK" sz="800" b="1"/>
            <a:t>10 x 12</a:t>
          </a:r>
        </a:p>
      </xdr:txBody>
    </xdr:sp>
    <xdr:clientData/>
  </xdr:oneCellAnchor>
  <xdr:twoCellAnchor>
    <xdr:from>
      <xdr:col>14</xdr:col>
      <xdr:colOff>386327</xdr:colOff>
      <xdr:row>11</xdr:row>
      <xdr:rowOff>43295</xdr:rowOff>
    </xdr:from>
    <xdr:to>
      <xdr:col>15</xdr:col>
      <xdr:colOff>167468</xdr:colOff>
      <xdr:row>11</xdr:row>
      <xdr:rowOff>169851</xdr:rowOff>
    </xdr:to>
    <xdr:cxnSp macro="">
      <xdr:nvCxnSpPr>
        <xdr:cNvPr id="50" name="Rovná spojovacia šípka 49"/>
        <xdr:cNvCxnSpPr/>
      </xdr:nvCxnSpPr>
      <xdr:spPr>
        <a:xfrm flipH="1">
          <a:off x="8319386" y="1998251"/>
          <a:ext cx="324000" cy="126556"/>
        </a:xfrm>
        <a:prstGeom prst="straightConnector1">
          <a:avLst/>
        </a:prstGeom>
        <a:ln w="6350"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89928</xdr:colOff>
      <xdr:row>10</xdr:row>
      <xdr:rowOff>96583</xdr:rowOff>
    </xdr:from>
    <xdr:ext cx="553741" cy="217560"/>
    <xdr:sp macro="" textlink="">
      <xdr:nvSpPr>
        <xdr:cNvPr id="51" name="BlokTextu 50"/>
        <xdr:cNvSpPr txBox="1"/>
      </xdr:nvSpPr>
      <xdr:spPr>
        <a:xfrm>
          <a:off x="8565846" y="1861705"/>
          <a:ext cx="55374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/>
            <a:t>Ø </a:t>
          </a:r>
          <a:r>
            <a:rPr lang="sk-SK" sz="800" b="1"/>
            <a:t>2,5 x 3</a:t>
          </a:r>
        </a:p>
      </xdr:txBody>
    </xdr:sp>
    <xdr:clientData/>
  </xdr:oneCellAnchor>
  <xdr:twoCellAnchor>
    <xdr:from>
      <xdr:col>14</xdr:col>
      <xdr:colOff>406311</xdr:colOff>
      <xdr:row>7</xdr:row>
      <xdr:rowOff>103249</xdr:rowOff>
    </xdr:from>
    <xdr:to>
      <xdr:col>15</xdr:col>
      <xdr:colOff>295452</xdr:colOff>
      <xdr:row>8</xdr:row>
      <xdr:rowOff>57415</xdr:rowOff>
    </xdr:to>
    <xdr:cxnSp macro="">
      <xdr:nvCxnSpPr>
        <xdr:cNvPr id="52" name="Rovná spojovacia šípka 51"/>
        <xdr:cNvCxnSpPr/>
      </xdr:nvCxnSpPr>
      <xdr:spPr>
        <a:xfrm flipH="1">
          <a:off x="8339370" y="1298870"/>
          <a:ext cx="432000" cy="144000"/>
        </a:xfrm>
        <a:prstGeom prst="straightConnector1">
          <a:avLst/>
        </a:prstGeom>
        <a:ln w="6350">
          <a:solidFill>
            <a:schemeClr val="tx1"/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219802</xdr:colOff>
      <xdr:row>6</xdr:row>
      <xdr:rowOff>159861</xdr:rowOff>
    </xdr:from>
    <xdr:ext cx="579261" cy="217560"/>
    <xdr:sp macro="" textlink="">
      <xdr:nvSpPr>
        <xdr:cNvPr id="53" name="BlokTextu 52"/>
        <xdr:cNvSpPr txBox="1"/>
      </xdr:nvSpPr>
      <xdr:spPr>
        <a:xfrm>
          <a:off x="8695720" y="1165648"/>
          <a:ext cx="57926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/>
            <a:t>Ø </a:t>
          </a:r>
          <a:r>
            <a:rPr lang="sk-SK" sz="800" b="1"/>
            <a:t>10 x 12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66675</xdr:rowOff>
    </xdr:from>
    <xdr:to>
      <xdr:col>9</xdr:col>
      <xdr:colOff>561975</xdr:colOff>
      <xdr:row>17</xdr:row>
      <xdr:rowOff>19050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257175"/>
          <a:ext cx="4524375" cy="4010025"/>
        </a:xfrm>
        <a:prstGeom prst="rect">
          <a:avLst/>
        </a:prstGeom>
        <a:noFill/>
      </xdr:spPr>
    </xdr:pic>
    <xdr:clientData/>
  </xdr:twoCellAnchor>
  <xdr:oneCellAnchor>
    <xdr:from>
      <xdr:col>2</xdr:col>
      <xdr:colOff>438150</xdr:colOff>
      <xdr:row>13</xdr:row>
      <xdr:rowOff>142875</xdr:rowOff>
    </xdr:from>
    <xdr:ext cx="397288" cy="342786"/>
    <xdr:sp macro="" textlink="">
      <xdr:nvSpPr>
        <xdr:cNvPr id="3" name="BlokTextu 2"/>
        <xdr:cNvSpPr txBox="1"/>
      </xdr:nvSpPr>
      <xdr:spPr>
        <a:xfrm>
          <a:off x="1657350" y="3324225"/>
          <a:ext cx="39728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1"/>
              </a:solidFill>
            </a:rPr>
            <a:t>C1</a:t>
          </a:r>
        </a:p>
      </xdr:txBody>
    </xdr:sp>
    <xdr:clientData/>
  </xdr:oneCellAnchor>
  <xdr:oneCellAnchor>
    <xdr:from>
      <xdr:col>2</xdr:col>
      <xdr:colOff>333375</xdr:colOff>
      <xdr:row>5</xdr:row>
      <xdr:rowOff>38100</xdr:rowOff>
    </xdr:from>
    <xdr:ext cx="397288" cy="342786"/>
    <xdr:sp macro="" textlink="">
      <xdr:nvSpPr>
        <xdr:cNvPr id="4" name="BlokTextu 3"/>
        <xdr:cNvSpPr txBox="1"/>
      </xdr:nvSpPr>
      <xdr:spPr>
        <a:xfrm>
          <a:off x="1552575" y="1152525"/>
          <a:ext cx="39728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1"/>
              </a:solidFill>
            </a:rPr>
            <a:t>C6</a:t>
          </a:r>
        </a:p>
      </xdr:txBody>
    </xdr:sp>
    <xdr:clientData/>
  </xdr:oneCellAnchor>
  <xdr:oneCellAnchor>
    <xdr:from>
      <xdr:col>2</xdr:col>
      <xdr:colOff>342900</xdr:colOff>
      <xdr:row>6</xdr:row>
      <xdr:rowOff>228600</xdr:rowOff>
    </xdr:from>
    <xdr:ext cx="397288" cy="342786"/>
    <xdr:sp macro="" textlink="">
      <xdr:nvSpPr>
        <xdr:cNvPr id="5" name="BlokTextu 4"/>
        <xdr:cNvSpPr txBox="1"/>
      </xdr:nvSpPr>
      <xdr:spPr>
        <a:xfrm>
          <a:off x="1562100" y="1609725"/>
          <a:ext cx="39728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1"/>
              </a:solidFill>
            </a:rPr>
            <a:t>C5</a:t>
          </a:r>
        </a:p>
      </xdr:txBody>
    </xdr:sp>
    <xdr:clientData/>
  </xdr:oneCellAnchor>
  <xdr:oneCellAnchor>
    <xdr:from>
      <xdr:col>2</xdr:col>
      <xdr:colOff>371475</xdr:colOff>
      <xdr:row>8</xdr:row>
      <xdr:rowOff>133350</xdr:rowOff>
    </xdr:from>
    <xdr:ext cx="397288" cy="342786"/>
    <xdr:sp macro="" textlink="">
      <xdr:nvSpPr>
        <xdr:cNvPr id="6" name="BlokTextu 5"/>
        <xdr:cNvSpPr txBox="1"/>
      </xdr:nvSpPr>
      <xdr:spPr>
        <a:xfrm>
          <a:off x="1590675" y="2047875"/>
          <a:ext cx="39728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1"/>
              </a:solidFill>
            </a:rPr>
            <a:t>C4</a:t>
          </a:r>
        </a:p>
      </xdr:txBody>
    </xdr:sp>
    <xdr:clientData/>
  </xdr:oneCellAnchor>
  <xdr:oneCellAnchor>
    <xdr:from>
      <xdr:col>2</xdr:col>
      <xdr:colOff>390525</xdr:colOff>
      <xdr:row>10</xdr:row>
      <xdr:rowOff>19050</xdr:rowOff>
    </xdr:from>
    <xdr:ext cx="397288" cy="342786"/>
    <xdr:sp macro="" textlink="">
      <xdr:nvSpPr>
        <xdr:cNvPr id="7" name="BlokTextu 6"/>
        <xdr:cNvSpPr txBox="1"/>
      </xdr:nvSpPr>
      <xdr:spPr>
        <a:xfrm>
          <a:off x="1609725" y="2476500"/>
          <a:ext cx="39728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1"/>
              </a:solidFill>
            </a:rPr>
            <a:t>C3</a:t>
          </a:r>
        </a:p>
      </xdr:txBody>
    </xdr:sp>
    <xdr:clientData/>
  </xdr:oneCellAnchor>
  <xdr:oneCellAnchor>
    <xdr:from>
      <xdr:col>2</xdr:col>
      <xdr:colOff>428625</xdr:colOff>
      <xdr:row>12</xdr:row>
      <xdr:rowOff>0</xdr:rowOff>
    </xdr:from>
    <xdr:ext cx="397288" cy="342786"/>
    <xdr:sp macro="" textlink="">
      <xdr:nvSpPr>
        <xdr:cNvPr id="8" name="BlokTextu 7"/>
        <xdr:cNvSpPr txBox="1"/>
      </xdr:nvSpPr>
      <xdr:spPr>
        <a:xfrm>
          <a:off x="1647825" y="2914650"/>
          <a:ext cx="39728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1"/>
              </a:solidFill>
            </a:rPr>
            <a:t>C2</a:t>
          </a:r>
        </a:p>
      </xdr:txBody>
    </xdr:sp>
    <xdr:clientData/>
  </xdr:oneCellAnchor>
  <xdr:oneCellAnchor>
    <xdr:from>
      <xdr:col>4</xdr:col>
      <xdr:colOff>428625</xdr:colOff>
      <xdr:row>14</xdr:row>
      <xdr:rowOff>200025</xdr:rowOff>
    </xdr:from>
    <xdr:ext cx="418000" cy="342786"/>
    <xdr:sp macro="" textlink="">
      <xdr:nvSpPr>
        <xdr:cNvPr id="9" name="BlokTextu 8"/>
        <xdr:cNvSpPr txBox="1"/>
      </xdr:nvSpPr>
      <xdr:spPr>
        <a:xfrm>
          <a:off x="2867025" y="3648075"/>
          <a:ext cx="41800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D1</a:t>
          </a:r>
        </a:p>
      </xdr:txBody>
    </xdr:sp>
    <xdr:clientData/>
  </xdr:oneCellAnchor>
  <xdr:oneCellAnchor>
    <xdr:from>
      <xdr:col>4</xdr:col>
      <xdr:colOff>400050</xdr:colOff>
      <xdr:row>11</xdr:row>
      <xdr:rowOff>171450</xdr:rowOff>
    </xdr:from>
    <xdr:ext cx="418000" cy="342786"/>
    <xdr:sp macro="" textlink="">
      <xdr:nvSpPr>
        <xdr:cNvPr id="10" name="BlokTextu 9"/>
        <xdr:cNvSpPr txBox="1"/>
      </xdr:nvSpPr>
      <xdr:spPr>
        <a:xfrm>
          <a:off x="2838450" y="2819400"/>
          <a:ext cx="41800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D3</a:t>
          </a:r>
        </a:p>
      </xdr:txBody>
    </xdr:sp>
    <xdr:clientData/>
  </xdr:oneCellAnchor>
  <xdr:oneCellAnchor>
    <xdr:from>
      <xdr:col>4</xdr:col>
      <xdr:colOff>409575</xdr:colOff>
      <xdr:row>13</xdr:row>
      <xdr:rowOff>57150</xdr:rowOff>
    </xdr:from>
    <xdr:ext cx="418000" cy="342786"/>
    <xdr:sp macro="" textlink="">
      <xdr:nvSpPr>
        <xdr:cNvPr id="11" name="BlokTextu 10"/>
        <xdr:cNvSpPr txBox="1"/>
      </xdr:nvSpPr>
      <xdr:spPr>
        <a:xfrm>
          <a:off x="2847975" y="3238500"/>
          <a:ext cx="41800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D2</a:t>
          </a:r>
        </a:p>
      </xdr:txBody>
    </xdr:sp>
    <xdr:clientData/>
  </xdr:oneCellAnchor>
  <xdr:oneCellAnchor>
    <xdr:from>
      <xdr:col>4</xdr:col>
      <xdr:colOff>400050</xdr:colOff>
      <xdr:row>9</xdr:row>
      <xdr:rowOff>171450</xdr:rowOff>
    </xdr:from>
    <xdr:ext cx="418000" cy="342786"/>
    <xdr:sp macro="" textlink="">
      <xdr:nvSpPr>
        <xdr:cNvPr id="12" name="BlokTextu 11"/>
        <xdr:cNvSpPr txBox="1"/>
      </xdr:nvSpPr>
      <xdr:spPr>
        <a:xfrm>
          <a:off x="2838450" y="2352675"/>
          <a:ext cx="41800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D4</a:t>
          </a:r>
        </a:p>
      </xdr:txBody>
    </xdr:sp>
    <xdr:clientData/>
  </xdr:oneCellAnchor>
  <xdr:oneCellAnchor>
    <xdr:from>
      <xdr:col>4</xdr:col>
      <xdr:colOff>390525</xdr:colOff>
      <xdr:row>8</xdr:row>
      <xdr:rowOff>0</xdr:rowOff>
    </xdr:from>
    <xdr:ext cx="418000" cy="342786"/>
    <xdr:sp macro="" textlink="">
      <xdr:nvSpPr>
        <xdr:cNvPr id="13" name="BlokTextu 12"/>
        <xdr:cNvSpPr txBox="1"/>
      </xdr:nvSpPr>
      <xdr:spPr>
        <a:xfrm>
          <a:off x="2828925" y="1914525"/>
          <a:ext cx="41800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D5</a:t>
          </a:r>
        </a:p>
      </xdr:txBody>
    </xdr:sp>
    <xdr:clientData/>
  </xdr:oneCellAnchor>
  <xdr:oneCellAnchor>
    <xdr:from>
      <xdr:col>4</xdr:col>
      <xdr:colOff>381000</xdr:colOff>
      <xdr:row>6</xdr:row>
      <xdr:rowOff>66675</xdr:rowOff>
    </xdr:from>
    <xdr:ext cx="418000" cy="342786"/>
    <xdr:sp macro="" textlink="">
      <xdr:nvSpPr>
        <xdr:cNvPr id="14" name="BlokTextu 13"/>
        <xdr:cNvSpPr txBox="1"/>
      </xdr:nvSpPr>
      <xdr:spPr>
        <a:xfrm>
          <a:off x="2819400" y="1447800"/>
          <a:ext cx="41800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D6</a:t>
          </a:r>
        </a:p>
      </xdr:txBody>
    </xdr:sp>
    <xdr:clientData/>
  </xdr:oneCellAnchor>
  <xdr:oneCellAnchor>
    <xdr:from>
      <xdr:col>6</xdr:col>
      <xdr:colOff>476250</xdr:colOff>
      <xdr:row>12</xdr:row>
      <xdr:rowOff>209550</xdr:rowOff>
    </xdr:from>
    <xdr:ext cx="386773" cy="342786"/>
    <xdr:sp macro="" textlink="">
      <xdr:nvSpPr>
        <xdr:cNvPr id="15" name="BlokTextu 14"/>
        <xdr:cNvSpPr txBox="1"/>
      </xdr:nvSpPr>
      <xdr:spPr>
        <a:xfrm>
          <a:off x="4133850" y="3124200"/>
          <a:ext cx="3867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Z1</a:t>
          </a:r>
        </a:p>
      </xdr:txBody>
    </xdr:sp>
    <xdr:clientData/>
  </xdr:oneCellAnchor>
  <xdr:oneCellAnchor>
    <xdr:from>
      <xdr:col>6</xdr:col>
      <xdr:colOff>457200</xdr:colOff>
      <xdr:row>11</xdr:row>
      <xdr:rowOff>85725</xdr:rowOff>
    </xdr:from>
    <xdr:ext cx="386773" cy="342786"/>
    <xdr:sp macro="" textlink="">
      <xdr:nvSpPr>
        <xdr:cNvPr id="16" name="BlokTextu 15"/>
        <xdr:cNvSpPr txBox="1"/>
      </xdr:nvSpPr>
      <xdr:spPr>
        <a:xfrm>
          <a:off x="4114800" y="2733675"/>
          <a:ext cx="3867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Z2</a:t>
          </a:r>
        </a:p>
      </xdr:txBody>
    </xdr:sp>
    <xdr:clientData/>
  </xdr:oneCellAnchor>
  <xdr:oneCellAnchor>
    <xdr:from>
      <xdr:col>6</xdr:col>
      <xdr:colOff>466725</xdr:colOff>
      <xdr:row>9</xdr:row>
      <xdr:rowOff>133350</xdr:rowOff>
    </xdr:from>
    <xdr:ext cx="386773" cy="342786"/>
    <xdr:sp macro="" textlink="">
      <xdr:nvSpPr>
        <xdr:cNvPr id="17" name="BlokTextu 16"/>
        <xdr:cNvSpPr txBox="1"/>
      </xdr:nvSpPr>
      <xdr:spPr>
        <a:xfrm>
          <a:off x="4124325" y="2314575"/>
          <a:ext cx="3867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Z3</a:t>
          </a:r>
        </a:p>
      </xdr:txBody>
    </xdr:sp>
    <xdr:clientData/>
  </xdr:oneCellAnchor>
  <xdr:oneCellAnchor>
    <xdr:from>
      <xdr:col>6</xdr:col>
      <xdr:colOff>476250</xdr:colOff>
      <xdr:row>7</xdr:row>
      <xdr:rowOff>247650</xdr:rowOff>
    </xdr:from>
    <xdr:ext cx="386773" cy="342786"/>
    <xdr:sp macro="" textlink="">
      <xdr:nvSpPr>
        <xdr:cNvPr id="18" name="BlokTextu 17"/>
        <xdr:cNvSpPr txBox="1"/>
      </xdr:nvSpPr>
      <xdr:spPr>
        <a:xfrm>
          <a:off x="4133850" y="1895475"/>
          <a:ext cx="3867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Z4</a:t>
          </a:r>
        </a:p>
      </xdr:txBody>
    </xdr:sp>
    <xdr:clientData/>
  </xdr:oneCellAnchor>
  <xdr:oneCellAnchor>
    <xdr:from>
      <xdr:col>6</xdr:col>
      <xdr:colOff>476250</xdr:colOff>
      <xdr:row>6</xdr:row>
      <xdr:rowOff>95250</xdr:rowOff>
    </xdr:from>
    <xdr:ext cx="386773" cy="342786"/>
    <xdr:sp macro="" textlink="">
      <xdr:nvSpPr>
        <xdr:cNvPr id="19" name="BlokTextu 18"/>
        <xdr:cNvSpPr txBox="1"/>
      </xdr:nvSpPr>
      <xdr:spPr>
        <a:xfrm>
          <a:off x="4133850" y="1476375"/>
          <a:ext cx="3867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Z5</a:t>
          </a:r>
        </a:p>
      </xdr:txBody>
    </xdr:sp>
    <xdr:clientData/>
  </xdr:oneCellAnchor>
  <xdr:oneCellAnchor>
    <xdr:from>
      <xdr:col>6</xdr:col>
      <xdr:colOff>485775</xdr:colOff>
      <xdr:row>4</xdr:row>
      <xdr:rowOff>180975</xdr:rowOff>
    </xdr:from>
    <xdr:ext cx="386773" cy="342786"/>
    <xdr:sp macro="" textlink="">
      <xdr:nvSpPr>
        <xdr:cNvPr id="20" name="BlokTextu 19"/>
        <xdr:cNvSpPr txBox="1"/>
      </xdr:nvSpPr>
      <xdr:spPr>
        <a:xfrm>
          <a:off x="4143375" y="1028700"/>
          <a:ext cx="38677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 sz="1600" b="1">
              <a:solidFill>
                <a:schemeClr val="tx2">
                  <a:lumMod val="75000"/>
                </a:schemeClr>
              </a:solidFill>
            </a:rPr>
            <a:t>Z6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40"/>
  <sheetViews>
    <sheetView showGridLines="0" tabSelected="1" workbookViewId="0"/>
  </sheetViews>
  <sheetFormatPr defaultRowHeight="15"/>
  <sheetData>
    <row r="1" spans="2:2" s="16" customFormat="1"/>
    <row r="2" spans="2:2" s="16" customFormat="1"/>
    <row r="3" spans="2:2" s="16" customFormat="1"/>
    <row r="4" spans="2:2" ht="15.75">
      <c r="B4" s="125" t="s">
        <v>82</v>
      </c>
    </row>
    <row r="5" spans="2:2" s="16" customFormat="1">
      <c r="B5" s="125"/>
    </row>
    <row r="7" spans="2:2" s="125" customFormat="1" ht="12.75"/>
    <row r="8" spans="2:2" s="125" customFormat="1" ht="12.75"/>
    <row r="9" spans="2:2" s="125" customFormat="1" ht="12.75"/>
    <row r="10" spans="2:2" s="125" customFormat="1" ht="12.75"/>
    <row r="11" spans="2:2" s="125" customFormat="1" ht="12.75"/>
    <row r="12" spans="2:2" s="125" customFormat="1" ht="12.75"/>
    <row r="13" spans="2:2" s="125" customFormat="1" ht="12.75"/>
    <row r="14" spans="2:2" s="125" customFormat="1" ht="12.75"/>
    <row r="15" spans="2:2" s="125" customFormat="1">
      <c r="B15" s="125" t="s">
        <v>75</v>
      </c>
    </row>
    <row r="16" spans="2:2" s="125" customFormat="1" ht="12.75"/>
    <row r="17" spans="2:17" s="125" customFormat="1" ht="12.75"/>
    <row r="18" spans="2:17" s="125" customFormat="1" ht="12.75"/>
    <row r="19" spans="2:17" s="125" customFormat="1" ht="12.75"/>
    <row r="20" spans="2:17" s="125" customFormat="1" ht="12.75"/>
    <row r="21" spans="2:17" s="125" customFormat="1" ht="12.75"/>
    <row r="22" spans="2:17" s="125" customFormat="1" ht="12.75"/>
    <row r="23" spans="2:17" s="125" customFormat="1" ht="12.75"/>
    <row r="24" spans="2:17" s="125" customFormat="1" ht="12.75"/>
    <row r="25" spans="2:17" s="125" customFormat="1" ht="12.75"/>
    <row r="26" spans="2:17" s="125" customFormat="1" ht="12.75"/>
    <row r="27" spans="2:17" s="125" customFormat="1" ht="12.75"/>
    <row r="28" spans="2:17" s="125" customFormat="1" ht="12.75"/>
    <row r="29" spans="2:17" s="125" customFormat="1" ht="12.75" customHeight="1">
      <c r="B29" s="132" t="s">
        <v>83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  <row r="30" spans="2:17" s="125" customFormat="1" ht="12.7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</row>
    <row r="31" spans="2:17" s="125" customFormat="1" ht="12.75"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</row>
    <row r="32" spans="2:17" s="125" customFormat="1" ht="12.75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</row>
    <row r="33" spans="2:17" s="125" customFormat="1" ht="12.75"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</row>
    <row r="34" spans="2:17" s="125" customFormat="1" ht="12.75"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</row>
    <row r="35" spans="2:17" s="125" customFormat="1" ht="12.75"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</row>
    <row r="36" spans="2:17" s="125" customFormat="1" ht="12.75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</row>
    <row r="37" spans="2:17" s="125" customFormat="1" ht="12.75"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</row>
    <row r="38" spans="2:17" s="125" customFormat="1" ht="12.75"/>
    <row r="39" spans="2:17" s="125" customFormat="1" ht="12.75">
      <c r="B39" s="125" t="s">
        <v>76</v>
      </c>
    </row>
    <row r="40" spans="2:17" s="125" customFormat="1" ht="12.75"/>
    <row r="41" spans="2:17" s="125" customFormat="1" ht="12.75"/>
    <row r="42" spans="2:17" s="125" customFormat="1" ht="12.75"/>
    <row r="43" spans="2:17" s="125" customFormat="1" ht="12.75"/>
    <row r="44" spans="2:17" s="125" customFormat="1" ht="12.75"/>
    <row r="45" spans="2:17" s="125" customFormat="1" ht="12.75"/>
    <row r="46" spans="2:17" s="125" customFormat="1" ht="12.75"/>
    <row r="47" spans="2:17" s="125" customFormat="1" ht="12.75"/>
    <row r="48" spans="2:17" s="125" customFormat="1" ht="12.75"/>
    <row r="49" spans="2:2" s="125" customFormat="1" ht="12.75"/>
    <row r="50" spans="2:2" s="125" customFormat="1" ht="12.75"/>
    <row r="51" spans="2:2" s="125" customFormat="1" ht="12.75"/>
    <row r="52" spans="2:2" s="125" customFormat="1" ht="12.75">
      <c r="B52" s="125" t="s">
        <v>77</v>
      </c>
    </row>
    <row r="53" spans="2:2" s="125" customFormat="1" ht="12.75"/>
    <row r="54" spans="2:2" s="125" customFormat="1" ht="12.75"/>
    <row r="55" spans="2:2" s="125" customFormat="1" ht="12.75"/>
    <row r="56" spans="2:2" s="125" customFormat="1" ht="12.75"/>
    <row r="57" spans="2:2" s="125" customFormat="1" ht="12.75"/>
    <row r="58" spans="2:2" s="125" customFormat="1" ht="12.75"/>
    <row r="59" spans="2:2" s="125" customFormat="1" ht="12.75"/>
    <row r="60" spans="2:2" s="125" customFormat="1" ht="12.75"/>
    <row r="61" spans="2:2" s="125" customFormat="1" ht="12.75"/>
    <row r="62" spans="2:2" s="125" customFormat="1" ht="12.75"/>
    <row r="63" spans="2:2" s="125" customFormat="1" ht="12.75"/>
    <row r="64" spans="2:2" s="125" customFormat="1" ht="12.75"/>
    <row r="65" spans="2:17" s="125" customFormat="1" ht="12.75"/>
    <row r="66" spans="2:17" s="125" customFormat="1" ht="12.75"/>
    <row r="67" spans="2:17" s="125" customFormat="1" ht="12.75"/>
    <row r="68" spans="2:17" s="125" customFormat="1" ht="12.75">
      <c r="B68" s="132" t="s">
        <v>78</v>
      </c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</row>
    <row r="69" spans="2:17" s="125" customFormat="1" ht="12.75"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</row>
    <row r="70" spans="2:17" s="125" customFormat="1" ht="12.75"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</row>
    <row r="71" spans="2:17" s="125" customFormat="1" ht="12.75"/>
    <row r="72" spans="2:17" s="125" customFormat="1" ht="12.75"/>
    <row r="73" spans="2:17" s="125" customFormat="1" ht="12.75"/>
    <row r="74" spans="2:17" s="125" customFormat="1" ht="12.75"/>
    <row r="75" spans="2:17" s="125" customFormat="1" ht="12.75"/>
    <row r="76" spans="2:17" s="125" customFormat="1" ht="12.75"/>
    <row r="77" spans="2:17" s="125" customFormat="1" ht="12.75"/>
    <row r="78" spans="2:17" s="125" customFormat="1" ht="12.75"/>
    <row r="79" spans="2:17" s="125" customFormat="1" ht="12.75"/>
    <row r="80" spans="2:17" s="125" customFormat="1" ht="12.75"/>
    <row r="81" spans="2:17" s="125" customFormat="1" ht="12.75"/>
    <row r="82" spans="2:17" s="125" customFormat="1" ht="12.75"/>
    <row r="83" spans="2:17" s="125" customFormat="1" ht="12.75"/>
    <row r="84" spans="2:17" s="125" customFormat="1">
      <c r="B84" s="125" t="s">
        <v>84</v>
      </c>
    </row>
    <row r="85" spans="2:17" s="125" customFormat="1" ht="12.75"/>
    <row r="86" spans="2:17" s="125" customFormat="1" ht="12.75"/>
    <row r="87" spans="2:17" s="125" customFormat="1" ht="12.75"/>
    <row r="88" spans="2:17" s="125" customFormat="1" ht="12.75"/>
    <row r="89" spans="2:17" s="125" customFormat="1" ht="12.75"/>
    <row r="90" spans="2:17" s="125" customFormat="1" ht="12.75" customHeight="1">
      <c r="B90" s="132" t="s">
        <v>79</v>
      </c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</row>
    <row r="91" spans="2:17" s="125" customFormat="1" ht="12.75"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</row>
    <row r="92" spans="2:17" s="125" customFormat="1" ht="12.75"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</row>
    <row r="93" spans="2:17" s="125" customFormat="1" ht="12.75"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</row>
    <row r="94" spans="2:17" s="125" customFormat="1" ht="12.75"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</row>
    <row r="95" spans="2:17" s="125" customFormat="1" ht="12.75"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</row>
    <row r="96" spans="2:17" s="125" customFormat="1" ht="12.75"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</row>
    <row r="97" spans="2:17" s="125" customFormat="1" ht="12.75"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</row>
    <row r="98" spans="2:17" s="125" customFormat="1" ht="12.75"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</row>
    <row r="99" spans="2:17" s="125" customFormat="1" ht="12.75"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</row>
    <row r="100" spans="2:17" s="125" customFormat="1" ht="12.75"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</row>
    <row r="101" spans="2:17" s="125" customFormat="1" ht="12.75"/>
    <row r="102" spans="2:17" s="125" customFormat="1" ht="12.75"/>
    <row r="103" spans="2:17" s="125" customFormat="1" ht="12.75"/>
    <row r="104" spans="2:17" s="125" customFormat="1" ht="12.75"/>
    <row r="105" spans="2:17" s="125" customFormat="1" ht="12.75"/>
    <row r="106" spans="2:17" s="125" customFormat="1" ht="12.75"/>
    <row r="107" spans="2:17" s="125" customFormat="1" ht="12.75"/>
    <row r="108" spans="2:17" s="125" customFormat="1" ht="12.75"/>
    <row r="109" spans="2:17" s="125" customFormat="1" ht="12.75"/>
    <row r="110" spans="2:17" s="125" customFormat="1" ht="12.75"/>
    <row r="111" spans="2:17" s="125" customFormat="1" ht="12.75"/>
    <row r="112" spans="2:17" s="125" customFormat="1" ht="12.75"/>
    <row r="113" s="125" customFormat="1" ht="12.75"/>
    <row r="114" s="125" customFormat="1" ht="12.75"/>
    <row r="115" s="125" customFormat="1" ht="12.75"/>
    <row r="116" s="125" customFormat="1" ht="12.75"/>
    <row r="117" s="125" customFormat="1" ht="12.75"/>
    <row r="118" s="125" customFormat="1" ht="12.75"/>
    <row r="119" s="125" customFormat="1" ht="12.75"/>
    <row r="120" s="125" customFormat="1" ht="12.75"/>
    <row r="121" s="125" customFormat="1" ht="12.75"/>
    <row r="122" s="125" customFormat="1" ht="12.75"/>
    <row r="123" s="125" customFormat="1" ht="12.75"/>
    <row r="124" s="125" customFormat="1" ht="12.75"/>
    <row r="125" s="125" customFormat="1" ht="12.75"/>
    <row r="126" s="125" customFormat="1" ht="12.75"/>
    <row r="127" s="125" customFormat="1" ht="12.75"/>
    <row r="137" spans="2:17" s="125" customFormat="1" ht="12.75" customHeight="1">
      <c r="B137" s="132" t="s">
        <v>85</v>
      </c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</row>
    <row r="138" spans="2:17" s="125" customFormat="1" ht="12.75"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</row>
    <row r="139" spans="2:17" s="125" customFormat="1" ht="12.75"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</row>
    <row r="140" spans="2:17" s="125" customFormat="1" ht="12.75"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</row>
    <row r="141" spans="2:17" s="125" customFormat="1" ht="12.75"/>
    <row r="142" spans="2:17" s="125" customFormat="1" ht="12.75"/>
    <row r="143" spans="2:17" s="125" customFormat="1" ht="12.75"/>
    <row r="144" spans="2:17" s="125" customFormat="1" ht="12.75"/>
    <row r="145" s="125" customFormat="1" ht="12.75"/>
    <row r="146" s="125" customFormat="1" ht="12.75"/>
    <row r="147" s="125" customFormat="1" ht="12.75"/>
    <row r="148" s="125" customFormat="1" ht="12.75"/>
    <row r="149" s="125" customFormat="1" ht="12.75"/>
    <row r="150" s="125" customFormat="1" ht="12.75"/>
    <row r="151" s="125" customFormat="1" ht="12.75"/>
    <row r="152" s="125" customFormat="1" ht="12.75"/>
    <row r="153" s="125" customFormat="1" ht="12.75"/>
    <row r="154" s="125" customFormat="1" ht="12.75"/>
    <row r="155" s="125" customFormat="1" ht="12.75"/>
    <row r="156" s="125" customFormat="1" ht="12.75"/>
    <row r="157" s="125" customFormat="1" ht="12.75"/>
    <row r="158" s="125" customFormat="1" ht="12.75"/>
    <row r="159" s="125" customFormat="1" ht="12.75"/>
    <row r="160" s="125" customFormat="1" ht="12.75"/>
    <row r="161" s="125" customFormat="1" ht="12.75"/>
    <row r="162" s="125" customFormat="1" ht="12.75"/>
    <row r="163" s="125" customFormat="1" ht="12.75"/>
    <row r="164" s="125" customFormat="1" ht="12.75"/>
    <row r="165" s="125" customFormat="1" ht="12.75"/>
    <row r="166" s="125" customFormat="1" ht="12.75"/>
    <row r="167" s="125" customFormat="1" ht="12.75"/>
    <row r="168" s="125" customFormat="1" ht="12.75"/>
    <row r="169" s="125" customFormat="1" ht="12.75"/>
    <row r="170" s="125" customFormat="1" ht="12.75"/>
    <row r="171" s="125" customFormat="1" ht="12.75"/>
    <row r="172" s="125" customFormat="1" ht="12.75"/>
    <row r="173" s="125" customFormat="1" ht="12.75"/>
    <row r="174" s="125" customFormat="1" ht="12.75"/>
    <row r="175" s="125" customFormat="1" ht="12.75"/>
    <row r="176" s="125" customFormat="1" ht="12.75"/>
    <row r="177" spans="2:17" s="125" customFormat="1" ht="12.75"/>
    <row r="178" spans="2:17" s="125" customFormat="1" ht="12.75"/>
    <row r="179" spans="2:17" s="125" customFormat="1" ht="12.75"/>
    <row r="180" spans="2:17" s="125" customFormat="1" ht="12.75"/>
    <row r="181" spans="2:17" s="125" customFormat="1" ht="12.75"/>
    <row r="182" spans="2:17" s="125" customFormat="1" ht="12.75"/>
    <row r="183" spans="2:17" s="125" customFormat="1" ht="12.75"/>
    <row r="184" spans="2:17" s="125" customFormat="1" ht="12.75">
      <c r="B184" s="132" t="s">
        <v>80</v>
      </c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</row>
    <row r="185" spans="2:17" s="125" customFormat="1" ht="12.75"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</row>
    <row r="186" spans="2:17" s="125" customFormat="1" ht="12.75"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</row>
    <row r="187" spans="2:17" s="125" customFormat="1" ht="12.75"/>
    <row r="188" spans="2:17" s="125" customFormat="1" ht="12.75"/>
    <row r="189" spans="2:17" s="125" customFormat="1" ht="12.75"/>
    <row r="190" spans="2:17" s="125" customFormat="1" ht="12.75"/>
    <row r="191" spans="2:17" s="125" customFormat="1" ht="12.75"/>
    <row r="192" spans="2:17" s="125" customFormat="1" ht="12.75"/>
    <row r="193" s="125" customFormat="1" ht="12.75"/>
    <row r="194" s="125" customFormat="1" ht="12.75"/>
    <row r="195" s="125" customFormat="1" ht="12.75"/>
    <row r="196" s="125" customFormat="1" ht="12.75"/>
    <row r="197" s="125" customFormat="1" ht="12.75"/>
    <row r="198" s="125" customFormat="1" ht="12.75"/>
    <row r="199" s="125" customFormat="1" ht="12.75"/>
    <row r="200" s="125" customFormat="1" ht="12.75"/>
    <row r="201" s="125" customFormat="1" ht="12.75"/>
    <row r="202" s="125" customFormat="1" ht="12.75"/>
    <row r="203" s="125" customFormat="1" ht="12.75"/>
    <row r="204" s="125" customFormat="1" ht="12.75"/>
    <row r="205" s="125" customFormat="1" ht="12.75"/>
    <row r="206" s="125" customFormat="1" ht="12.75"/>
    <row r="207" s="125" customFormat="1" ht="12.75"/>
    <row r="208" s="125" customFormat="1" ht="12.75"/>
    <row r="209" spans="2:17" s="125" customFormat="1" ht="12.75"/>
    <row r="210" spans="2:17" s="125" customFormat="1" ht="12.75"/>
    <row r="211" spans="2:17" s="125" customFormat="1" ht="12.75"/>
    <row r="212" spans="2:17" s="125" customFormat="1" ht="12.75"/>
    <row r="213" spans="2:17" s="125" customFormat="1" ht="12.75"/>
    <row r="214" spans="2:17" s="125" customFormat="1" ht="12.75"/>
    <row r="221" spans="2:17" s="125" customFormat="1" ht="12.75" customHeight="1">
      <c r="B221" s="132" t="s">
        <v>87</v>
      </c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</row>
    <row r="222" spans="2:17" s="125" customFormat="1" ht="12.75"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</row>
    <row r="223" spans="2:17" s="125" customFormat="1" ht="12.75"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</row>
    <row r="224" spans="2:17" s="125" customFormat="1" ht="12.75"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</row>
    <row r="225" spans="2:17"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</row>
    <row r="226" spans="2:17" s="16" customFormat="1"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</row>
    <row r="227" spans="2:17" s="16" customFormat="1"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</row>
    <row r="228" spans="2:17" s="16" customFormat="1"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</row>
    <row r="229" spans="2:17" s="16" customFormat="1"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</row>
    <row r="230" spans="2:17" s="16" customFormat="1"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</row>
    <row r="231" spans="2:17" s="16" customFormat="1"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</row>
    <row r="232" spans="2:17" s="16" customFormat="1"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</row>
    <row r="233" spans="2:17" s="16" customFormat="1"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</row>
    <row r="234" spans="2:17" s="16" customFormat="1"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</row>
    <row r="235" spans="2:17"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</row>
    <row r="236" spans="2:17" s="16" customFormat="1">
      <c r="B236" s="125" t="s">
        <v>86</v>
      </c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</row>
    <row r="237" spans="2:17" s="16" customFormat="1"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</row>
    <row r="240" spans="2:17" ht="21">
      <c r="B240" s="127" t="s">
        <v>81</v>
      </c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</row>
  </sheetData>
  <sheetProtection password="9354" sheet="1" objects="1" scenarios="1"/>
  <mergeCells count="6">
    <mergeCell ref="B221:Q235"/>
    <mergeCell ref="B184:Q186"/>
    <mergeCell ref="B68:Q70"/>
    <mergeCell ref="B90:Q100"/>
    <mergeCell ref="B29:Q35"/>
    <mergeCell ref="B137:Q1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árok2"/>
  <dimension ref="A1:AK73"/>
  <sheetViews>
    <sheetView showGridLines="0" showZeros="0" topLeftCell="B1" zoomScaleNormal="100" workbookViewId="0">
      <selection activeCell="B1" sqref="B1"/>
    </sheetView>
  </sheetViews>
  <sheetFormatPr defaultRowHeight="15"/>
  <cols>
    <col min="1" max="1" width="2.5703125" style="4" customWidth="1"/>
    <col min="2" max="3" width="5.7109375" customWidth="1"/>
    <col min="4" max="4" width="4.7109375" customWidth="1"/>
    <col min="5" max="5" width="8.85546875" style="4" customWidth="1"/>
    <col min="6" max="6" width="5.7109375" customWidth="1"/>
    <col min="7" max="7" width="3.7109375" customWidth="1"/>
    <col min="8" max="9" width="5.7109375" customWidth="1"/>
    <col min="10" max="10" width="4.7109375" customWidth="1"/>
    <col min="11" max="11" width="8.85546875" customWidth="1"/>
    <col min="12" max="12" width="5.7109375" customWidth="1"/>
    <col min="13" max="13" width="3.7109375" customWidth="1"/>
    <col min="14" max="15" width="5.7109375" customWidth="1"/>
    <col min="16" max="16" width="4.7109375" customWidth="1"/>
    <col min="17" max="17" width="8.85546875" customWidth="1"/>
    <col min="18" max="18" width="5.7109375" customWidth="1"/>
    <col min="19" max="19" width="3.7109375" customWidth="1"/>
    <col min="20" max="21" width="5.7109375" customWidth="1"/>
    <col min="22" max="22" width="4.7109375" customWidth="1"/>
    <col min="23" max="23" width="8.85546875" customWidth="1"/>
    <col min="24" max="24" width="5.7109375" customWidth="1"/>
    <col min="25" max="25" width="3.7109375" customWidth="1"/>
    <col min="26" max="27" width="5.7109375" customWidth="1"/>
    <col min="28" max="28" width="4.7109375" customWidth="1"/>
    <col min="29" max="29" width="8.85546875" customWidth="1"/>
    <col min="30" max="30" width="5.7109375" customWidth="1"/>
    <col min="31" max="31" width="3.7109375" customWidth="1"/>
    <col min="32" max="33" width="5.7109375" customWidth="1"/>
    <col min="34" max="34" width="4.7109375" customWidth="1"/>
    <col min="35" max="35" width="8.85546875" customWidth="1"/>
    <col min="36" max="39" width="5.7109375" customWidth="1"/>
  </cols>
  <sheetData>
    <row r="1" spans="1:35" s="16" customFormat="1"/>
    <row r="2" spans="1:35" s="16" customFormat="1" ht="26.25">
      <c r="A2" s="29"/>
      <c r="B2" s="30" t="s">
        <v>27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35">
      <c r="A4" s="29"/>
      <c r="B4" s="31"/>
      <c r="C4" s="32"/>
      <c r="D4" s="32"/>
      <c r="E4" s="32"/>
      <c r="F4" s="32"/>
      <c r="G4" s="32"/>
      <c r="H4" s="32"/>
      <c r="I4" s="33"/>
      <c r="J4" s="29"/>
      <c r="K4" s="31"/>
      <c r="L4" s="32"/>
      <c r="M4" s="32"/>
      <c r="N4" s="32"/>
      <c r="O4" s="32"/>
      <c r="P4" s="32"/>
      <c r="Q4" s="32"/>
      <c r="R4" s="33"/>
      <c r="S4" s="29"/>
      <c r="T4" s="31"/>
      <c r="U4" s="32"/>
      <c r="V4" s="32"/>
      <c r="W4" s="32"/>
      <c r="X4" s="32"/>
      <c r="Y4" s="32"/>
      <c r="Z4" s="32"/>
      <c r="AA4" s="33"/>
      <c r="AB4" s="29"/>
      <c r="AH4" s="15">
        <v>0</v>
      </c>
      <c r="AI4" s="15">
        <v>0</v>
      </c>
    </row>
    <row r="5" spans="1:35">
      <c r="A5" s="29"/>
      <c r="B5" s="34"/>
      <c r="C5" s="35"/>
      <c r="D5" s="35"/>
      <c r="E5" s="35"/>
      <c r="F5" s="35"/>
      <c r="G5" s="35"/>
      <c r="H5" s="35"/>
      <c r="I5" s="36"/>
      <c r="J5" s="29"/>
      <c r="K5" s="34"/>
      <c r="L5" s="35"/>
      <c r="M5" s="35"/>
      <c r="N5" s="35"/>
      <c r="O5" s="35"/>
      <c r="P5" s="35"/>
      <c r="Q5" s="35"/>
      <c r="R5" s="36"/>
      <c r="S5" s="29"/>
      <c r="T5" s="34"/>
      <c r="U5" s="35"/>
      <c r="V5" s="35"/>
      <c r="W5" s="35"/>
      <c r="X5" s="35"/>
      <c r="Y5" s="35"/>
      <c r="Z5" s="35"/>
      <c r="AA5" s="36"/>
      <c r="AB5" s="29"/>
      <c r="AH5" s="15">
        <v>300</v>
      </c>
      <c r="AI5" s="15" t="s">
        <v>24</v>
      </c>
    </row>
    <row r="6" spans="1:35">
      <c r="A6" s="29"/>
      <c r="B6" s="34"/>
      <c r="C6" s="37"/>
      <c r="D6" s="37"/>
      <c r="E6" s="37"/>
      <c r="F6" s="35"/>
      <c r="G6" s="37"/>
      <c r="H6" s="37"/>
      <c r="I6" s="36"/>
      <c r="J6" s="38"/>
      <c r="K6" s="39"/>
      <c r="L6" s="35"/>
      <c r="M6" s="37"/>
      <c r="N6" s="37"/>
      <c r="O6" s="35"/>
      <c r="P6" s="37"/>
      <c r="Q6" s="37"/>
      <c r="R6" s="36"/>
      <c r="S6" s="38"/>
      <c r="T6" s="39"/>
      <c r="U6" s="35"/>
      <c r="V6" s="35"/>
      <c r="W6" s="35"/>
      <c r="X6" s="35"/>
      <c r="Y6" s="35"/>
      <c r="Z6" s="35"/>
      <c r="AA6" s="36"/>
      <c r="AB6" s="29"/>
      <c r="AH6" s="15">
        <v>350</v>
      </c>
      <c r="AI6" s="15" t="s">
        <v>25</v>
      </c>
    </row>
    <row r="7" spans="1:35">
      <c r="A7" s="29"/>
      <c r="B7" s="34"/>
      <c r="C7" s="35"/>
      <c r="D7" s="35"/>
      <c r="E7" s="35"/>
      <c r="F7" s="35"/>
      <c r="G7" s="35"/>
      <c r="H7" s="35"/>
      <c r="I7" s="36"/>
      <c r="J7" s="29"/>
      <c r="K7" s="34"/>
      <c r="L7" s="35"/>
      <c r="M7" s="35"/>
      <c r="N7" s="35"/>
      <c r="O7" s="35"/>
      <c r="P7" s="35"/>
      <c r="Q7" s="35"/>
      <c r="R7" s="36"/>
      <c r="S7" s="29"/>
      <c r="T7" s="34"/>
      <c r="U7" s="35"/>
      <c r="V7" s="35"/>
      <c r="W7" s="35"/>
      <c r="X7" s="35"/>
      <c r="Y7" s="35"/>
      <c r="Z7" s="35"/>
      <c r="AA7" s="36"/>
      <c r="AB7" s="29"/>
      <c r="AH7" s="15">
        <v>400</v>
      </c>
      <c r="AI7" s="15" t="s">
        <v>26</v>
      </c>
    </row>
    <row r="8" spans="1:35">
      <c r="A8" s="29"/>
      <c r="B8" s="34"/>
      <c r="C8" s="35"/>
      <c r="D8" s="35"/>
      <c r="E8" s="35"/>
      <c r="F8" s="35"/>
      <c r="G8" s="35"/>
      <c r="H8" s="35"/>
      <c r="I8" s="36"/>
      <c r="J8" s="29"/>
      <c r="K8" s="34"/>
      <c r="L8" s="35"/>
      <c r="M8" s="35"/>
      <c r="N8" s="35"/>
      <c r="O8" s="35"/>
      <c r="P8" s="35"/>
      <c r="Q8" s="35"/>
      <c r="R8" s="36"/>
      <c r="S8" s="29"/>
      <c r="T8" s="34"/>
      <c r="U8" s="35"/>
      <c r="V8" s="35"/>
      <c r="W8" s="35"/>
      <c r="X8" s="35"/>
      <c r="Y8" s="35"/>
      <c r="Z8" s="35"/>
      <c r="AA8" s="36"/>
      <c r="AB8" s="29"/>
      <c r="AH8" s="15">
        <v>450</v>
      </c>
      <c r="AI8" s="15"/>
    </row>
    <row r="9" spans="1:35">
      <c r="A9" s="29"/>
      <c r="B9" s="34"/>
      <c r="C9" s="35"/>
      <c r="D9" s="35"/>
      <c r="E9" s="35"/>
      <c r="F9" s="35"/>
      <c r="G9" s="35"/>
      <c r="H9" s="35"/>
      <c r="I9" s="36"/>
      <c r="J9" s="29"/>
      <c r="K9" s="34"/>
      <c r="L9" s="35"/>
      <c r="M9" s="35"/>
      <c r="N9" s="35"/>
      <c r="O9" s="35"/>
      <c r="P9" s="35"/>
      <c r="Q9" s="35"/>
      <c r="R9" s="36"/>
      <c r="S9" s="29"/>
      <c r="T9" s="34"/>
      <c r="U9" s="35"/>
      <c r="V9" s="35"/>
      <c r="W9" s="35"/>
      <c r="X9" s="35"/>
      <c r="Y9" s="35"/>
      <c r="Z9" s="35"/>
      <c r="AA9" s="36"/>
      <c r="AB9" s="29"/>
      <c r="AH9" s="15">
        <v>500</v>
      </c>
      <c r="AI9" s="15"/>
    </row>
    <row r="10" spans="1:35">
      <c r="A10" s="29"/>
      <c r="B10" s="34"/>
      <c r="C10" s="35"/>
      <c r="D10" s="35"/>
      <c r="E10" s="35"/>
      <c r="F10" s="35"/>
      <c r="G10" s="35"/>
      <c r="H10" s="35"/>
      <c r="I10" s="36"/>
      <c r="J10" s="29"/>
      <c r="K10" s="34"/>
      <c r="L10" s="35"/>
      <c r="M10" s="35"/>
      <c r="N10" s="35"/>
      <c r="O10" s="35"/>
      <c r="P10" s="35"/>
      <c r="Q10" s="35"/>
      <c r="R10" s="36"/>
      <c r="S10" s="29"/>
      <c r="T10" s="34"/>
      <c r="U10" s="35"/>
      <c r="V10" s="35"/>
      <c r="W10" s="35"/>
      <c r="X10" s="35"/>
      <c r="Y10" s="35"/>
      <c r="Z10" s="35"/>
      <c r="AA10" s="36"/>
      <c r="AB10" s="29"/>
      <c r="AH10" s="15">
        <v>550</v>
      </c>
      <c r="AI10" s="15"/>
    </row>
    <row r="11" spans="1:35">
      <c r="A11" s="29"/>
      <c r="B11" s="34"/>
      <c r="C11" s="35"/>
      <c r="D11" s="35"/>
      <c r="E11" s="35"/>
      <c r="F11" s="35"/>
      <c r="G11" s="35"/>
      <c r="H11" s="35"/>
      <c r="I11" s="36"/>
      <c r="J11" s="29"/>
      <c r="K11" s="34"/>
      <c r="L11" s="35"/>
      <c r="M11" s="35"/>
      <c r="N11" s="35"/>
      <c r="O11" s="35"/>
      <c r="P11" s="35"/>
      <c r="Q11" s="35"/>
      <c r="R11" s="36"/>
      <c r="S11" s="29"/>
      <c r="T11" s="34"/>
      <c r="U11" s="35"/>
      <c r="V11" s="35"/>
      <c r="W11" s="35"/>
      <c r="X11" s="35"/>
      <c r="Y11" s="35"/>
      <c r="Z11" s="35"/>
      <c r="AA11" s="36"/>
      <c r="AB11" s="29"/>
      <c r="AH11" s="15">
        <v>600</v>
      </c>
      <c r="AI11" s="15"/>
    </row>
    <row r="12" spans="1:35">
      <c r="A12" s="29"/>
      <c r="B12" s="34"/>
      <c r="C12" s="137" t="s">
        <v>14</v>
      </c>
      <c r="D12" s="137"/>
      <c r="E12" s="137"/>
      <c r="F12" s="137"/>
      <c r="G12" s="136">
        <v>0</v>
      </c>
      <c r="H12" s="136"/>
      <c r="I12" s="40" t="str">
        <f>IF(G12=0,"◄◄ Vyplň !",0)</f>
        <v>◄◄ Vyplň !</v>
      </c>
      <c r="J12" s="29"/>
      <c r="K12" s="34"/>
      <c r="L12" s="137" t="s">
        <v>16</v>
      </c>
      <c r="M12" s="137"/>
      <c r="N12" s="137"/>
      <c r="O12" s="137"/>
      <c r="P12" s="136">
        <v>0</v>
      </c>
      <c r="Q12" s="136"/>
      <c r="R12" s="40" t="str">
        <f>IF(P12=0,"◄◄ Vyplň !",0)</f>
        <v>◄◄ Vyplň !</v>
      </c>
      <c r="S12" s="29"/>
      <c r="T12" s="34"/>
      <c r="U12" s="137" t="s">
        <v>19</v>
      </c>
      <c r="V12" s="137"/>
      <c r="W12" s="137"/>
      <c r="X12" s="137"/>
      <c r="Y12" s="136">
        <v>0</v>
      </c>
      <c r="Z12" s="136"/>
      <c r="AA12" s="40" t="str">
        <f>IF(Y12=0,"◄◄ Vyplň !",0)</f>
        <v>◄◄ Vyplň !</v>
      </c>
      <c r="AB12" s="29"/>
    </row>
    <row r="13" spans="1:35" s="8" customFormat="1">
      <c r="A13" s="29"/>
      <c r="B13" s="41"/>
      <c r="C13" s="42"/>
      <c r="D13" s="43"/>
      <c r="E13" s="43"/>
      <c r="F13" s="43"/>
      <c r="G13" s="43"/>
      <c r="H13" s="43"/>
      <c r="I13" s="44"/>
      <c r="J13" s="29"/>
      <c r="K13" s="41"/>
      <c r="L13" s="42"/>
      <c r="M13" s="43"/>
      <c r="N13" s="43"/>
      <c r="O13" s="43"/>
      <c r="P13" s="43"/>
      <c r="Q13" s="43"/>
      <c r="R13" s="44"/>
      <c r="S13" s="29"/>
      <c r="T13" s="41"/>
      <c r="U13" s="42"/>
      <c r="V13" s="43"/>
      <c r="W13" s="43"/>
      <c r="X13" s="43"/>
      <c r="Y13" s="43"/>
      <c r="Z13" s="43"/>
      <c r="AA13" s="44"/>
      <c r="AB13" s="29"/>
    </row>
    <row r="14" spans="1: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35">
      <c r="A15" s="29"/>
      <c r="B15" s="31"/>
      <c r="C15" s="32"/>
      <c r="D15" s="32"/>
      <c r="E15" s="32"/>
      <c r="F15" s="32"/>
      <c r="G15" s="32"/>
      <c r="H15" s="32"/>
      <c r="I15" s="33"/>
      <c r="J15" s="29"/>
      <c r="K15" s="31"/>
      <c r="L15" s="32"/>
      <c r="M15" s="32"/>
      <c r="N15" s="32"/>
      <c r="O15" s="32"/>
      <c r="P15" s="32"/>
      <c r="Q15" s="32"/>
      <c r="R15" s="33"/>
      <c r="S15" s="29"/>
      <c r="T15" s="31"/>
      <c r="U15" s="32"/>
      <c r="V15" s="32"/>
      <c r="W15" s="32"/>
      <c r="X15" s="32"/>
      <c r="Y15" s="32"/>
      <c r="Z15" s="32"/>
      <c r="AA15" s="33"/>
      <c r="AB15" s="29"/>
    </row>
    <row r="16" spans="1:35">
      <c r="A16" s="29"/>
      <c r="B16" s="34"/>
      <c r="C16" s="45"/>
      <c r="D16" s="35"/>
      <c r="E16" s="35"/>
      <c r="F16" s="35"/>
      <c r="G16" s="45"/>
      <c r="H16" s="35"/>
      <c r="I16" s="36"/>
      <c r="J16" s="46"/>
      <c r="K16" s="34"/>
      <c r="L16" s="35"/>
      <c r="M16" s="45"/>
      <c r="N16" s="35"/>
      <c r="O16" s="35"/>
      <c r="P16" s="45"/>
      <c r="Q16" s="35"/>
      <c r="R16" s="36"/>
      <c r="S16" s="46"/>
      <c r="T16" s="34"/>
      <c r="U16" s="35"/>
      <c r="V16" s="35"/>
      <c r="W16" s="35"/>
      <c r="X16" s="35"/>
      <c r="Y16" s="35"/>
      <c r="Z16" s="35"/>
      <c r="AA16" s="36"/>
      <c r="AB16" s="29"/>
    </row>
    <row r="17" spans="1:37">
      <c r="A17" s="29"/>
      <c r="B17" s="34"/>
      <c r="C17" s="47"/>
      <c r="D17" s="35"/>
      <c r="E17" s="35"/>
      <c r="F17" s="35"/>
      <c r="G17" s="47"/>
      <c r="H17" s="35"/>
      <c r="I17" s="36"/>
      <c r="J17" s="48"/>
      <c r="K17" s="34"/>
      <c r="L17" s="35"/>
      <c r="M17" s="47"/>
      <c r="N17" s="35"/>
      <c r="O17" s="35"/>
      <c r="P17" s="47"/>
      <c r="Q17" s="35"/>
      <c r="R17" s="36"/>
      <c r="S17" s="48"/>
      <c r="T17" s="34"/>
      <c r="U17" s="35"/>
      <c r="V17" s="35"/>
      <c r="W17" s="35"/>
      <c r="X17" s="35"/>
      <c r="Y17" s="35"/>
      <c r="Z17" s="35"/>
      <c r="AA17" s="36"/>
      <c r="AB17" s="29"/>
    </row>
    <row r="18" spans="1:37">
      <c r="A18" s="29"/>
      <c r="B18" s="34"/>
      <c r="C18" s="35"/>
      <c r="D18" s="35"/>
      <c r="E18" s="35"/>
      <c r="F18" s="35"/>
      <c r="G18" s="35"/>
      <c r="H18" s="35"/>
      <c r="I18" s="36"/>
      <c r="J18" s="29"/>
      <c r="K18" s="34"/>
      <c r="L18" s="35"/>
      <c r="M18" s="35"/>
      <c r="N18" s="35"/>
      <c r="O18" s="35"/>
      <c r="P18" s="35"/>
      <c r="Q18" s="35"/>
      <c r="R18" s="36"/>
      <c r="S18" s="29"/>
      <c r="T18" s="34"/>
      <c r="U18" s="35"/>
      <c r="V18" s="35"/>
      <c r="W18" s="35"/>
      <c r="X18" s="35"/>
      <c r="Y18" s="35"/>
      <c r="Z18" s="35"/>
      <c r="AA18" s="36"/>
      <c r="AB18" s="29"/>
    </row>
    <row r="19" spans="1:37">
      <c r="A19" s="29"/>
      <c r="B19" s="34"/>
      <c r="C19" s="35"/>
      <c r="D19" s="35"/>
      <c r="E19" s="35"/>
      <c r="F19" s="35"/>
      <c r="G19" s="35"/>
      <c r="H19" s="35"/>
      <c r="I19" s="36"/>
      <c r="J19" s="29"/>
      <c r="K19" s="34"/>
      <c r="L19" s="35"/>
      <c r="M19" s="35"/>
      <c r="N19" s="35"/>
      <c r="O19" s="35"/>
      <c r="P19" s="35"/>
      <c r="Q19" s="35"/>
      <c r="R19" s="36"/>
      <c r="S19" s="29"/>
      <c r="T19" s="34"/>
      <c r="U19" s="35"/>
      <c r="V19" s="35"/>
      <c r="W19" s="35"/>
      <c r="X19" s="35"/>
      <c r="Y19" s="35"/>
      <c r="Z19" s="35"/>
      <c r="AA19" s="36"/>
      <c r="AB19" s="29"/>
    </row>
    <row r="20" spans="1:37">
      <c r="A20" s="29"/>
      <c r="B20" s="34"/>
      <c r="C20" s="35"/>
      <c r="D20" s="35"/>
      <c r="E20" s="35"/>
      <c r="F20" s="35"/>
      <c r="G20" s="35"/>
      <c r="H20" s="35"/>
      <c r="I20" s="36"/>
      <c r="J20" s="29"/>
      <c r="K20" s="34"/>
      <c r="L20" s="35"/>
      <c r="M20" s="35"/>
      <c r="N20" s="35"/>
      <c r="O20" s="35"/>
      <c r="P20" s="35"/>
      <c r="Q20" s="35"/>
      <c r="R20" s="36"/>
      <c r="S20" s="29"/>
      <c r="T20" s="34"/>
      <c r="U20" s="35"/>
      <c r="V20" s="35"/>
      <c r="W20" s="35"/>
      <c r="X20" s="35"/>
      <c r="Y20" s="35"/>
      <c r="Z20" s="35"/>
      <c r="AA20" s="36"/>
      <c r="AB20" s="29"/>
    </row>
    <row r="21" spans="1:37">
      <c r="A21" s="29"/>
      <c r="B21" s="34"/>
      <c r="C21" s="35"/>
      <c r="D21" s="35"/>
      <c r="E21" s="35"/>
      <c r="F21" s="35"/>
      <c r="G21" s="35"/>
      <c r="H21" s="35"/>
      <c r="I21" s="36"/>
      <c r="J21" s="29"/>
      <c r="K21" s="34"/>
      <c r="L21" s="35"/>
      <c r="M21" s="35"/>
      <c r="N21" s="35"/>
      <c r="O21" s="35"/>
      <c r="P21" s="35"/>
      <c r="Q21" s="35"/>
      <c r="R21" s="36"/>
      <c r="S21" s="29"/>
      <c r="T21" s="34"/>
      <c r="U21" s="35"/>
      <c r="V21" s="35"/>
      <c r="W21" s="35"/>
      <c r="X21" s="35"/>
      <c r="Y21" s="35"/>
      <c r="Z21" s="35"/>
      <c r="AA21" s="36"/>
      <c r="AB21" s="29"/>
    </row>
    <row r="22" spans="1:37">
      <c r="A22" s="29"/>
      <c r="B22" s="34"/>
      <c r="C22" s="35"/>
      <c r="D22" s="35"/>
      <c r="E22" s="35"/>
      <c r="F22" s="35"/>
      <c r="G22" s="35"/>
      <c r="H22" s="35"/>
      <c r="I22" s="36"/>
      <c r="J22" s="29"/>
      <c r="K22" s="34"/>
      <c r="L22" s="35"/>
      <c r="M22" s="35"/>
      <c r="N22" s="35"/>
      <c r="O22" s="35"/>
      <c r="P22" s="35"/>
      <c r="Q22" s="35"/>
      <c r="R22" s="36"/>
      <c r="S22" s="29"/>
      <c r="T22" s="34"/>
      <c r="U22" s="35"/>
      <c r="V22" s="35"/>
      <c r="W22" s="35"/>
      <c r="X22" s="35"/>
      <c r="Y22" s="35"/>
      <c r="Z22" s="35"/>
      <c r="AA22" s="36"/>
      <c r="AB22" s="29"/>
    </row>
    <row r="23" spans="1:37">
      <c r="A23" s="29"/>
      <c r="B23" s="34"/>
      <c r="C23" s="137" t="s">
        <v>15</v>
      </c>
      <c r="D23" s="137"/>
      <c r="E23" s="137"/>
      <c r="F23" s="137"/>
      <c r="G23" s="136">
        <v>0</v>
      </c>
      <c r="H23" s="136"/>
      <c r="I23" s="40" t="str">
        <f>IF(G23=0,"◄◄ Vyplň !",0)</f>
        <v>◄◄ Vyplň !</v>
      </c>
      <c r="J23" s="29"/>
      <c r="K23" s="34"/>
      <c r="L23" s="137" t="s">
        <v>17</v>
      </c>
      <c r="M23" s="137"/>
      <c r="N23" s="137"/>
      <c r="O23" s="137"/>
      <c r="P23" s="136">
        <v>0</v>
      </c>
      <c r="Q23" s="136"/>
      <c r="R23" s="40" t="str">
        <f>IF(P23=0,"◄◄ Vyplň !",0)</f>
        <v>◄◄ Vyplň !</v>
      </c>
      <c r="S23" s="29"/>
      <c r="T23" s="34"/>
      <c r="U23" s="137" t="s">
        <v>18</v>
      </c>
      <c r="V23" s="137"/>
      <c r="W23" s="137"/>
      <c r="X23" s="137"/>
      <c r="Y23" s="136">
        <v>0</v>
      </c>
      <c r="Z23" s="136"/>
      <c r="AA23" s="40" t="str">
        <f>IF(Y23=0,"◄◄ Vyplň !",0)</f>
        <v>◄◄ Vyplň !</v>
      </c>
      <c r="AB23" s="29"/>
    </row>
    <row r="24" spans="1:37">
      <c r="A24" s="29"/>
      <c r="B24" s="41"/>
      <c r="C24" s="43"/>
      <c r="D24" s="43"/>
      <c r="E24" s="43"/>
      <c r="F24" s="43"/>
      <c r="G24" s="43"/>
      <c r="H24" s="43"/>
      <c r="I24" s="44"/>
      <c r="J24" s="29"/>
      <c r="K24" s="41"/>
      <c r="L24" s="43"/>
      <c r="M24" s="43"/>
      <c r="N24" s="43"/>
      <c r="O24" s="43"/>
      <c r="P24" s="43"/>
      <c r="Q24" s="43"/>
      <c r="R24" s="44"/>
      <c r="S24" s="29"/>
      <c r="T24" s="41"/>
      <c r="U24" s="43"/>
      <c r="V24" s="43"/>
      <c r="W24" s="43"/>
      <c r="X24" s="43"/>
      <c r="Y24" s="43"/>
      <c r="Z24" s="43"/>
      <c r="AA24" s="44"/>
      <c r="AB24" s="29"/>
    </row>
    <row r="25" spans="1:37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  <row r="26" spans="1:37">
      <c r="A26" s="29"/>
      <c r="B26" s="135" t="s">
        <v>20</v>
      </c>
      <c r="C26" s="135"/>
      <c r="D26" s="135"/>
      <c r="E26" s="144">
        <v>0</v>
      </c>
      <c r="F26" s="145"/>
      <c r="G26" s="49" t="str">
        <f>IF(E26=0,"◄◄ Vyplň !",0)</f>
        <v>◄◄ Vyplň !</v>
      </c>
      <c r="H26" s="35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</row>
    <row r="27" spans="1:37">
      <c r="A27" s="29"/>
      <c r="B27" s="29"/>
      <c r="C27" s="29"/>
      <c r="D27" s="29"/>
      <c r="E27" s="50"/>
      <c r="F27" s="29"/>
      <c r="G27" s="29"/>
      <c r="H27" s="35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1:37">
      <c r="A28" s="29"/>
      <c r="B28" s="135" t="s">
        <v>21</v>
      </c>
      <c r="C28" s="135"/>
      <c r="D28" s="135"/>
      <c r="E28" s="146">
        <v>0</v>
      </c>
      <c r="F28" s="147"/>
      <c r="G28" s="49" t="str">
        <f>IF(E28=0,"◄◄ Vyplň !",0)</f>
        <v>◄◄ Vyplň !</v>
      </c>
      <c r="H28" s="35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</row>
    <row r="29" spans="1:37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37" s="16" customFormat="1" ht="26.25">
      <c r="A30" s="17"/>
      <c r="B30" s="18" t="s">
        <v>28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</row>
    <row r="31" spans="1:37" s="16" customForma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</row>
    <row r="34" spans="1:37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1: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</row>
    <row r="38" spans="1:37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</row>
    <row r="41" spans="1:37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</row>
    <row r="43" spans="1:37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</row>
    <row r="44" spans="1:37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</row>
    <row r="45" spans="1:37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</row>
    <row r="46" spans="1:37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</row>
    <row r="47" spans="1:37">
      <c r="A47" s="17"/>
      <c r="B47" s="141" t="s">
        <v>4</v>
      </c>
      <c r="C47" s="142"/>
      <c r="D47" s="143"/>
      <c r="E47" s="54">
        <v>0</v>
      </c>
      <c r="F47" s="19">
        <f>IF($E$28&gt;0,IF(E47=0,"◄◄ Vyplň !",0),0)</f>
        <v>0</v>
      </c>
      <c r="G47" s="20"/>
      <c r="H47" s="141" t="s">
        <v>5</v>
      </c>
      <c r="I47" s="142"/>
      <c r="J47" s="143"/>
      <c r="K47" s="53">
        <v>0</v>
      </c>
      <c r="L47" s="19">
        <f>IF($E$28&gt;1,IF(K47=0,"◄◄ Vyplň !",0),0)</f>
        <v>0</v>
      </c>
      <c r="M47" s="21"/>
      <c r="N47" s="141" t="s">
        <v>6</v>
      </c>
      <c r="O47" s="142"/>
      <c r="P47" s="143"/>
      <c r="Q47" s="53">
        <v>0</v>
      </c>
      <c r="R47" s="19">
        <f>IF($E$28&gt;2,IF(Q47=0,"◄◄ Vyplň !",0),0)</f>
        <v>0</v>
      </c>
      <c r="S47" s="21"/>
      <c r="T47" s="141" t="s">
        <v>7</v>
      </c>
      <c r="U47" s="142"/>
      <c r="V47" s="143"/>
      <c r="W47" s="53">
        <v>0</v>
      </c>
      <c r="X47" s="19">
        <f>IF($E$28&gt;3,IF(W47=0,"◄◄ Vyplň !",0),0)</f>
        <v>0</v>
      </c>
      <c r="Y47" s="21"/>
      <c r="Z47" s="141" t="s">
        <v>9</v>
      </c>
      <c r="AA47" s="142"/>
      <c r="AB47" s="143"/>
      <c r="AC47" s="53">
        <v>0</v>
      </c>
      <c r="AD47" s="19">
        <f>IF($E$28&gt;4,IF(AC47=0,"◄◄ Vyplň !",0),0)</f>
        <v>0</v>
      </c>
      <c r="AE47" s="21"/>
      <c r="AF47" s="141" t="s">
        <v>11</v>
      </c>
      <c r="AG47" s="142"/>
      <c r="AH47" s="143"/>
      <c r="AI47" s="52">
        <v>0</v>
      </c>
      <c r="AJ47" s="19">
        <f>IF($E$28&gt;5,IF(AI47=0,"◄◄ Vyplň !",0),0)</f>
        <v>0</v>
      </c>
      <c r="AK47" s="17"/>
    </row>
    <row r="48" spans="1:37">
      <c r="A48" s="17"/>
      <c r="B48" s="138" t="s">
        <v>1</v>
      </c>
      <c r="C48" s="139"/>
      <c r="D48" s="140"/>
      <c r="E48" s="54">
        <v>0</v>
      </c>
      <c r="F48" s="19">
        <f>IF($E$28&gt;0,IF(E48=0,"◄◄ Vyplň !",0),0)</f>
        <v>0</v>
      </c>
      <c r="G48" s="20"/>
      <c r="H48" s="138" t="s">
        <v>2</v>
      </c>
      <c r="I48" s="139"/>
      <c r="J48" s="140"/>
      <c r="K48" s="53">
        <v>0</v>
      </c>
      <c r="L48" s="19">
        <f>IF($E$28&gt;1,IF(K48=0,"◄◄ Vyplň !",0),0)</f>
        <v>0</v>
      </c>
      <c r="M48" s="22"/>
      <c r="N48" s="138" t="s">
        <v>3</v>
      </c>
      <c r="O48" s="139"/>
      <c r="P48" s="140"/>
      <c r="Q48" s="53">
        <v>0</v>
      </c>
      <c r="R48" s="19">
        <f>IF($E$28&gt;2,IF(Q48=0,"◄◄ Vyplň !",0),0)</f>
        <v>0</v>
      </c>
      <c r="S48" s="21"/>
      <c r="T48" s="138" t="s">
        <v>8</v>
      </c>
      <c r="U48" s="139"/>
      <c r="V48" s="140"/>
      <c r="W48" s="53">
        <v>0</v>
      </c>
      <c r="X48" s="19">
        <f>IF($E$28&gt;3,IF(W48=0,"◄◄ Vyplň !",0),0)</f>
        <v>0</v>
      </c>
      <c r="Y48" s="21"/>
      <c r="Z48" s="138" t="s">
        <v>10</v>
      </c>
      <c r="AA48" s="139"/>
      <c r="AB48" s="140"/>
      <c r="AC48" s="53">
        <v>0</v>
      </c>
      <c r="AD48" s="19">
        <f>IF($E$28&gt;4,IF(AC48=0,"◄◄ Vyplň !",0),0)</f>
        <v>0</v>
      </c>
      <c r="AE48" s="21"/>
      <c r="AF48" s="138" t="s">
        <v>12</v>
      </c>
      <c r="AG48" s="139"/>
      <c r="AH48" s="140"/>
      <c r="AI48" s="52"/>
      <c r="AJ48" s="19">
        <f>IF($E$28&gt;5,IF(AI48=0,"◄◄ Vyplň !",0),0)</f>
        <v>0</v>
      </c>
      <c r="AK48" s="17"/>
    </row>
    <row r="49" spans="1:37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</row>
    <row r="50" spans="1:37">
      <c r="A50" s="17"/>
      <c r="B50" s="23"/>
      <c r="C50" s="23"/>
      <c r="D50" s="23"/>
      <c r="E50" s="23"/>
      <c r="F50" s="23"/>
      <c r="G50" s="17"/>
      <c r="H50" s="23"/>
      <c r="I50" s="23"/>
      <c r="J50" s="23"/>
      <c r="K50" s="23"/>
      <c r="L50" s="23"/>
      <c r="M50" s="17"/>
      <c r="N50" s="23"/>
      <c r="O50" s="23"/>
      <c r="P50" s="23"/>
      <c r="Q50" s="23"/>
      <c r="R50" s="23"/>
      <c r="S50" s="17"/>
      <c r="T50" s="23"/>
      <c r="U50" s="23"/>
      <c r="V50" s="23"/>
      <c r="W50" s="23"/>
      <c r="X50" s="23"/>
      <c r="Y50" s="17"/>
      <c r="Z50" s="23"/>
      <c r="AA50" s="23"/>
      <c r="AB50" s="23"/>
      <c r="AC50" s="23"/>
      <c r="AD50" s="23"/>
      <c r="AE50" s="17"/>
      <c r="AF50" s="23"/>
      <c r="AG50" s="23"/>
      <c r="AH50" s="23"/>
      <c r="AI50" s="23"/>
      <c r="AJ50" s="23"/>
      <c r="AK50" s="17"/>
    </row>
    <row r="51" spans="1:37">
      <c r="A51" s="17"/>
      <c r="B51" s="23"/>
      <c r="C51" s="23"/>
      <c r="D51" s="23"/>
      <c r="E51" s="23"/>
      <c r="F51" s="23"/>
      <c r="G51" s="17"/>
      <c r="H51" s="23"/>
      <c r="I51" s="23"/>
      <c r="J51" s="23"/>
      <c r="K51" s="23"/>
      <c r="L51" s="23"/>
      <c r="M51" s="17"/>
      <c r="N51" s="23"/>
      <c r="O51" s="23"/>
      <c r="P51" s="23"/>
      <c r="Q51" s="23"/>
      <c r="R51" s="23"/>
      <c r="S51" s="17"/>
      <c r="T51" s="23"/>
      <c r="U51" s="23"/>
      <c r="V51" s="23"/>
      <c r="W51" s="23"/>
      <c r="X51" s="23"/>
      <c r="Y51" s="17"/>
      <c r="Z51" s="23"/>
      <c r="AA51" s="23"/>
      <c r="AB51" s="23"/>
      <c r="AC51" s="23"/>
      <c r="AD51" s="23"/>
      <c r="AE51" s="17"/>
      <c r="AF51" s="23"/>
      <c r="AG51" s="23"/>
      <c r="AH51" s="23"/>
      <c r="AI51" s="23"/>
      <c r="AJ51" s="23"/>
      <c r="AK51" s="17"/>
    </row>
    <row r="52" spans="1:37">
      <c r="A52" s="17"/>
      <c r="B52" s="23"/>
      <c r="C52" s="23"/>
      <c r="D52" s="23"/>
      <c r="E52" s="23"/>
      <c r="F52" s="23"/>
      <c r="G52" s="17"/>
      <c r="H52" s="23"/>
      <c r="I52" s="23"/>
      <c r="J52" s="23"/>
      <c r="K52" s="23"/>
      <c r="L52" s="23"/>
      <c r="M52" s="17"/>
      <c r="N52" s="23"/>
      <c r="O52" s="23"/>
      <c r="P52" s="23"/>
      <c r="Q52" s="23"/>
      <c r="R52" s="23"/>
      <c r="S52" s="17"/>
      <c r="T52" s="23"/>
      <c r="U52" s="23"/>
      <c r="V52" s="23"/>
      <c r="W52" s="23"/>
      <c r="X52" s="23"/>
      <c r="Y52" s="17"/>
      <c r="Z52" s="23"/>
      <c r="AA52" s="23"/>
      <c r="AB52" s="23"/>
      <c r="AC52" s="23"/>
      <c r="AD52" s="23"/>
      <c r="AE52" s="17"/>
      <c r="AF52" s="23"/>
      <c r="AG52" s="23"/>
      <c r="AH52" s="23"/>
      <c r="AI52" s="23"/>
      <c r="AJ52" s="23"/>
      <c r="AK52" s="17"/>
    </row>
    <row r="53" spans="1:37">
      <c r="A53" s="17"/>
      <c r="B53" s="23"/>
      <c r="C53" s="23"/>
      <c r="D53" s="23"/>
      <c r="E53" s="23"/>
      <c r="F53" s="23"/>
      <c r="G53" s="17"/>
      <c r="H53" s="23"/>
      <c r="I53" s="23"/>
      <c r="J53" s="23"/>
      <c r="K53" s="23"/>
      <c r="L53" s="23"/>
      <c r="M53" s="17"/>
      <c r="N53" s="23"/>
      <c r="O53" s="23"/>
      <c r="P53" s="23"/>
      <c r="Q53" s="23"/>
      <c r="R53" s="23"/>
      <c r="S53" s="17"/>
      <c r="T53" s="23"/>
      <c r="U53" s="23"/>
      <c r="V53" s="23"/>
      <c r="W53" s="23"/>
      <c r="X53" s="23"/>
      <c r="Y53" s="17"/>
      <c r="Z53" s="23"/>
      <c r="AA53" s="23"/>
      <c r="AB53" s="23"/>
      <c r="AC53" s="23"/>
      <c r="AD53" s="23"/>
      <c r="AE53" s="17"/>
      <c r="AF53" s="23"/>
      <c r="AG53" s="23"/>
      <c r="AH53" s="23"/>
      <c r="AI53" s="23"/>
      <c r="AJ53" s="23"/>
      <c r="AK53" s="17"/>
    </row>
    <row r="54" spans="1:37">
      <c r="A54" s="17"/>
      <c r="B54" s="23"/>
      <c r="C54" s="23"/>
      <c r="D54" s="23"/>
      <c r="E54" s="23"/>
      <c r="F54" s="23"/>
      <c r="G54" s="17"/>
      <c r="H54" s="23"/>
      <c r="I54" s="23"/>
      <c r="J54" s="23"/>
      <c r="K54" s="23"/>
      <c r="L54" s="23"/>
      <c r="M54" s="17"/>
      <c r="N54" s="23"/>
      <c r="O54" s="23"/>
      <c r="P54" s="23"/>
      <c r="Q54" s="23"/>
      <c r="R54" s="23"/>
      <c r="S54" s="17"/>
      <c r="T54" s="23"/>
      <c r="U54" s="23"/>
      <c r="V54" s="23"/>
      <c r="W54" s="23"/>
      <c r="X54" s="23"/>
      <c r="Y54" s="17"/>
      <c r="Z54" s="23"/>
      <c r="AA54" s="23"/>
      <c r="AB54" s="23"/>
      <c r="AC54" s="23"/>
      <c r="AD54" s="23"/>
      <c r="AE54" s="17"/>
      <c r="AF54" s="23"/>
      <c r="AG54" s="23"/>
      <c r="AH54" s="23"/>
      <c r="AI54" s="23"/>
      <c r="AJ54" s="23"/>
      <c r="AK54" s="17"/>
    </row>
    <row r="55" spans="1:37">
      <c r="A55" s="17"/>
      <c r="B55" s="23"/>
      <c r="C55" s="23"/>
      <c r="D55" s="23"/>
      <c r="E55" s="23"/>
      <c r="F55" s="23"/>
      <c r="G55" s="17"/>
      <c r="H55" s="23"/>
      <c r="I55" s="23"/>
      <c r="J55" s="23"/>
      <c r="K55" s="23"/>
      <c r="L55" s="23"/>
      <c r="M55" s="17"/>
      <c r="N55" s="23"/>
      <c r="O55" s="23"/>
      <c r="P55" s="23"/>
      <c r="Q55" s="23"/>
      <c r="R55" s="23"/>
      <c r="S55" s="17"/>
      <c r="T55" s="23"/>
      <c r="U55" s="23"/>
      <c r="V55" s="23"/>
      <c r="W55" s="23"/>
      <c r="X55" s="23"/>
      <c r="Y55" s="17"/>
      <c r="Z55" s="23"/>
      <c r="AA55" s="23"/>
      <c r="AB55" s="23"/>
      <c r="AC55" s="23"/>
      <c r="AD55" s="23"/>
      <c r="AE55" s="17"/>
      <c r="AF55" s="23"/>
      <c r="AG55" s="23"/>
      <c r="AH55" s="23"/>
      <c r="AI55" s="23"/>
      <c r="AJ55" s="23"/>
      <c r="AK55" s="17"/>
    </row>
    <row r="56" spans="1:37">
      <c r="A56" s="17"/>
      <c r="B56" s="148" t="s">
        <v>22</v>
      </c>
      <c r="C56" s="149"/>
      <c r="D56" s="149"/>
      <c r="E56" s="52">
        <v>0</v>
      </c>
      <c r="F56" s="19">
        <f>IF($E$28&gt;0,IF(E56=0,"◄◄ Vyplň !",0),0)</f>
        <v>0</v>
      </c>
      <c r="G56" s="17"/>
      <c r="H56" s="148" t="s">
        <v>13</v>
      </c>
      <c r="I56" s="149"/>
      <c r="J56" s="149"/>
      <c r="K56" s="52">
        <v>0</v>
      </c>
      <c r="L56" s="19">
        <f>IF($E$28&gt;1,IF(K56=0,"◄◄ Vyplň !",0),0)</f>
        <v>0</v>
      </c>
      <c r="M56" s="17"/>
      <c r="N56" s="148" t="s">
        <v>13</v>
      </c>
      <c r="O56" s="149"/>
      <c r="P56" s="149"/>
      <c r="Q56" s="52">
        <v>0</v>
      </c>
      <c r="R56" s="19">
        <f>IF($E$28&gt;2,IF(Q56=0,"◄◄ Vyplň !",0),0)</f>
        <v>0</v>
      </c>
      <c r="S56" s="17"/>
      <c r="T56" s="148" t="s">
        <v>13</v>
      </c>
      <c r="U56" s="149"/>
      <c r="V56" s="149"/>
      <c r="W56" s="52">
        <v>0</v>
      </c>
      <c r="X56" s="19">
        <f>IF($E$28&gt;3,IF(W56=0,"◄◄ Vyplň !",0),0)</f>
        <v>0</v>
      </c>
      <c r="Y56" s="17"/>
      <c r="Z56" s="148" t="s">
        <v>13</v>
      </c>
      <c r="AA56" s="149"/>
      <c r="AB56" s="149"/>
      <c r="AC56" s="52">
        <v>0</v>
      </c>
      <c r="AD56" s="19">
        <f>IF($E$28&gt;4,IF(AC56=0,"◄◄ Vyplň !",0),0)</f>
        <v>0</v>
      </c>
      <c r="AE56" s="17"/>
      <c r="AF56" s="148" t="s">
        <v>13</v>
      </c>
      <c r="AG56" s="149"/>
      <c r="AH56" s="149"/>
      <c r="AI56" s="52">
        <v>0</v>
      </c>
      <c r="AJ56" s="19">
        <f>IF($E$28&gt;5,IF(AI56=0,"◄◄ Vyplň !",0),0)</f>
        <v>0</v>
      </c>
      <c r="AK56" s="17"/>
    </row>
    <row r="57" spans="1:37" ht="15" customHeight="1">
      <c r="A57" s="17"/>
      <c r="B57" s="23"/>
      <c r="C57" s="23"/>
      <c r="D57" s="23"/>
      <c r="E57" s="23"/>
      <c r="F57" s="23"/>
      <c r="G57" s="17"/>
      <c r="H57" s="23"/>
      <c r="I57" s="23"/>
      <c r="J57" s="23"/>
      <c r="K57" s="23"/>
      <c r="L57" s="23"/>
      <c r="M57" s="17"/>
      <c r="N57" s="23"/>
      <c r="O57" s="23"/>
      <c r="P57" s="23"/>
      <c r="Q57" s="23"/>
      <c r="R57" s="23"/>
      <c r="S57" s="17"/>
      <c r="T57" s="23"/>
      <c r="U57" s="23"/>
      <c r="V57" s="23"/>
      <c r="W57" s="23"/>
      <c r="X57" s="23"/>
      <c r="Y57" s="17"/>
      <c r="Z57" s="23"/>
      <c r="AA57" s="23"/>
      <c r="AB57" s="23"/>
      <c r="AC57" s="23"/>
      <c r="AD57" s="23"/>
      <c r="AE57" s="17"/>
      <c r="AF57" s="23"/>
      <c r="AG57" s="23"/>
      <c r="AH57" s="23"/>
      <c r="AI57" s="23"/>
      <c r="AJ57" s="23"/>
      <c r="AK57" s="17"/>
    </row>
    <row r="58" spans="1:37" s="9" customFormat="1">
      <c r="A58" s="17"/>
      <c r="B58" s="133" t="s">
        <v>0</v>
      </c>
      <c r="C58" s="133"/>
      <c r="D58" s="133"/>
      <c r="E58" s="55">
        <v>0</v>
      </c>
      <c r="F58" s="19">
        <f>IF($E$28&gt;0,IF(E58=0,"◄◄ Vyplň !",0),0)</f>
        <v>0</v>
      </c>
      <c r="G58" s="17"/>
      <c r="H58" s="133" t="s">
        <v>0</v>
      </c>
      <c r="I58" s="133"/>
      <c r="J58" s="133"/>
      <c r="K58" s="51">
        <v>0</v>
      </c>
      <c r="L58" s="19">
        <f>IF($E$28&gt;1,IF(K58=0,"◄◄ Vyplň !",0),0)</f>
        <v>0</v>
      </c>
      <c r="M58" s="17"/>
      <c r="N58" s="133" t="s">
        <v>0</v>
      </c>
      <c r="O58" s="133"/>
      <c r="P58" s="133"/>
      <c r="Q58" s="51">
        <v>0</v>
      </c>
      <c r="R58" s="19">
        <f>IF($E$28&gt;2,IF(Q58=0,"◄◄ Vyplň !",0),0)</f>
        <v>0</v>
      </c>
      <c r="S58" s="17"/>
      <c r="T58" s="133" t="s">
        <v>0</v>
      </c>
      <c r="U58" s="133"/>
      <c r="V58" s="133"/>
      <c r="W58" s="51">
        <v>0</v>
      </c>
      <c r="X58" s="19">
        <f>IF($E$28&gt;3,IF(W58=0,"◄◄ Vyplň !",0),0)</f>
        <v>0</v>
      </c>
      <c r="Y58" s="17"/>
      <c r="Z58" s="133" t="s">
        <v>0</v>
      </c>
      <c r="AA58" s="133"/>
      <c r="AB58" s="133"/>
      <c r="AC58" s="51">
        <v>0</v>
      </c>
      <c r="AD58" s="19">
        <f>IF($E$28&gt;4,IF(AC58=0,"◄◄ Vyplň !",0),0)</f>
        <v>0</v>
      </c>
      <c r="AE58" s="17"/>
      <c r="AF58" s="133" t="s">
        <v>0</v>
      </c>
      <c r="AG58" s="133"/>
      <c r="AH58" s="133"/>
      <c r="AI58" s="51">
        <v>0</v>
      </c>
      <c r="AJ58" s="19">
        <f>IF($E$28&gt;5,IF(AI58=0,"◄◄ Vyplň !",0),0)</f>
        <v>0</v>
      </c>
      <c r="AK58" s="17"/>
    </row>
    <row r="59" spans="1:37" s="6" customFormat="1" ht="15" customHeight="1">
      <c r="A59" s="17"/>
      <c r="B59" s="24"/>
      <c r="C59" s="24"/>
      <c r="D59" s="24"/>
      <c r="E59" s="25"/>
      <c r="F59" s="17"/>
      <c r="G59" s="17"/>
      <c r="H59" s="24"/>
      <c r="I59" s="24"/>
      <c r="J59" s="24"/>
      <c r="K59" s="25"/>
      <c r="L59" s="17"/>
      <c r="M59" s="17"/>
      <c r="N59" s="24"/>
      <c r="O59" s="24"/>
      <c r="P59" s="24"/>
      <c r="Q59" s="25"/>
      <c r="R59" s="17"/>
      <c r="S59" s="17"/>
      <c r="T59" s="24"/>
      <c r="U59" s="24"/>
      <c r="V59" s="24"/>
      <c r="W59" s="25"/>
      <c r="X59" s="17"/>
      <c r="Y59" s="17"/>
      <c r="Z59" s="24"/>
      <c r="AA59" s="24"/>
      <c r="AB59" s="24"/>
      <c r="AC59" s="25"/>
      <c r="AD59" s="17"/>
      <c r="AE59" s="17"/>
      <c r="AF59" s="24"/>
      <c r="AG59" s="24"/>
      <c r="AH59" s="24"/>
      <c r="AI59" s="25"/>
      <c r="AJ59" s="17"/>
      <c r="AK59" s="17"/>
    </row>
    <row r="60" spans="1:37" s="6" customFormat="1">
      <c r="A60" s="17"/>
      <c r="B60" s="133" t="s">
        <v>23</v>
      </c>
      <c r="C60" s="133"/>
      <c r="D60" s="133"/>
      <c r="E60" s="55">
        <v>0</v>
      </c>
      <c r="F60" s="19">
        <f>IF($E$28&gt;0,IF(E60=0,"◄◄ Vyplň !",0),0)</f>
        <v>0</v>
      </c>
      <c r="G60" s="17"/>
      <c r="H60" s="133" t="s">
        <v>23</v>
      </c>
      <c r="I60" s="133"/>
      <c r="J60" s="133"/>
      <c r="K60" s="51">
        <v>0</v>
      </c>
      <c r="L60" s="19">
        <f>IF($E$28&gt;1,IF(K60=0,"◄◄ Vyplň !",0),0)</f>
        <v>0</v>
      </c>
      <c r="M60" s="17"/>
      <c r="N60" s="133" t="s">
        <v>23</v>
      </c>
      <c r="O60" s="133"/>
      <c r="P60" s="133"/>
      <c r="Q60" s="51">
        <v>0</v>
      </c>
      <c r="R60" s="19">
        <f>IF($E$28&gt;2,IF(Q60=0,"◄◄ Vyplň !",0),0)</f>
        <v>0</v>
      </c>
      <c r="S60" s="17"/>
      <c r="T60" s="133" t="s">
        <v>23</v>
      </c>
      <c r="U60" s="133"/>
      <c r="V60" s="133"/>
      <c r="W60" s="51">
        <v>0</v>
      </c>
      <c r="X60" s="19">
        <f>IF($E$28&gt;3,IF(W60=0,"◄◄ Vyplň !",0),0)</f>
        <v>0</v>
      </c>
      <c r="Y60" s="17"/>
      <c r="Z60" s="133" t="s">
        <v>23</v>
      </c>
      <c r="AA60" s="133"/>
      <c r="AB60" s="133"/>
      <c r="AC60" s="51">
        <f>0</f>
        <v>0</v>
      </c>
      <c r="AD60" s="19">
        <f>IF($E$28&gt;4,IF(AC60=0,"◄◄ Vyplň !",0),0)</f>
        <v>0</v>
      </c>
      <c r="AE60" s="17"/>
      <c r="AF60" s="133" t="s">
        <v>23</v>
      </c>
      <c r="AG60" s="133"/>
      <c r="AH60" s="133"/>
      <c r="AI60" s="51">
        <v>0</v>
      </c>
      <c r="AJ60" s="19">
        <f>IF($E$28&gt;5,IF(AI60=0,"◄◄ Vyplň !",0),0)</f>
        <v>0</v>
      </c>
      <c r="AK60" s="17"/>
    </row>
    <row r="61" spans="1:37" s="9" customFormat="1">
      <c r="A61" s="17"/>
      <c r="B61" s="26"/>
      <c r="C61" s="26"/>
      <c r="D61" s="26"/>
      <c r="E61" s="27"/>
      <c r="F61" s="17"/>
      <c r="G61" s="17"/>
      <c r="H61" s="26"/>
      <c r="I61" s="26"/>
      <c r="J61" s="26"/>
      <c r="K61" s="28"/>
      <c r="L61" s="17"/>
      <c r="M61" s="17"/>
      <c r="N61" s="26"/>
      <c r="O61" s="26"/>
      <c r="P61" s="26"/>
      <c r="Q61" s="28"/>
      <c r="R61" s="17"/>
      <c r="S61" s="17"/>
      <c r="T61" s="26"/>
      <c r="U61" s="26"/>
      <c r="V61" s="26"/>
      <c r="W61" s="28"/>
      <c r="X61" s="17"/>
      <c r="Y61" s="17"/>
      <c r="Z61" s="26"/>
      <c r="AA61" s="26"/>
      <c r="AB61" s="26"/>
      <c r="AC61" s="28"/>
      <c r="AD61" s="17"/>
      <c r="AE61" s="17"/>
      <c r="AF61" s="26"/>
      <c r="AG61" s="26"/>
      <c r="AH61" s="26"/>
      <c r="AI61" s="28"/>
      <c r="AJ61" s="17"/>
      <c r="AK61" s="17"/>
    </row>
    <row r="62" spans="1:37" ht="15" customHeight="1">
      <c r="B62" s="134" t="s">
        <v>29</v>
      </c>
      <c r="C62" s="134"/>
      <c r="D62" s="134"/>
      <c r="E62" s="134"/>
      <c r="H62" s="134" t="s">
        <v>30</v>
      </c>
      <c r="I62" s="134"/>
      <c r="J62" s="134"/>
      <c r="K62" s="134"/>
      <c r="L62" s="5"/>
      <c r="N62" s="134" t="s">
        <v>31</v>
      </c>
      <c r="O62" s="134"/>
      <c r="P62" s="134"/>
      <c r="Q62" s="134"/>
      <c r="R62" s="5"/>
      <c r="T62" s="134" t="s">
        <v>32</v>
      </c>
      <c r="U62" s="134"/>
      <c r="V62" s="134"/>
      <c r="W62" s="134"/>
      <c r="X62" s="5"/>
      <c r="Z62" s="134" t="s">
        <v>33</v>
      </c>
      <c r="AA62" s="134"/>
      <c r="AB62" s="134"/>
      <c r="AC62" s="134"/>
      <c r="AD62" s="5"/>
      <c r="AF62" s="134" t="s">
        <v>34</v>
      </c>
      <c r="AG62" s="134"/>
      <c r="AH62" s="134"/>
      <c r="AI62" s="134"/>
      <c r="AJ62" s="5"/>
    </row>
    <row r="63" spans="1:37" ht="15" customHeight="1">
      <c r="B63" s="134"/>
      <c r="C63" s="134"/>
      <c r="D63" s="134"/>
      <c r="E63" s="134"/>
      <c r="F63" s="5"/>
      <c r="H63" s="134"/>
      <c r="I63" s="134"/>
      <c r="J63" s="134"/>
      <c r="K63" s="134"/>
      <c r="L63" s="5"/>
      <c r="N63" s="134"/>
      <c r="O63" s="134"/>
      <c r="P63" s="134"/>
      <c r="Q63" s="134"/>
      <c r="R63" s="5"/>
      <c r="T63" s="134"/>
      <c r="U63" s="134"/>
      <c r="V63" s="134"/>
      <c r="W63" s="134"/>
      <c r="X63" s="5"/>
      <c r="Z63" s="134"/>
      <c r="AA63" s="134"/>
      <c r="AB63" s="134"/>
      <c r="AC63" s="134"/>
      <c r="AD63" s="5"/>
      <c r="AF63" s="134"/>
      <c r="AG63" s="134"/>
      <c r="AH63" s="134"/>
      <c r="AI63" s="134"/>
      <c r="AJ63" s="5"/>
    </row>
    <row r="64" spans="1:37" ht="15" customHeight="1">
      <c r="B64" s="14"/>
      <c r="C64" s="14"/>
      <c r="D64" s="14"/>
      <c r="E64" s="10"/>
      <c r="F64" s="5"/>
      <c r="H64" s="14"/>
      <c r="I64" s="14"/>
      <c r="J64" s="14"/>
      <c r="K64" s="10"/>
      <c r="L64" s="5"/>
      <c r="N64" s="14"/>
      <c r="O64" s="14"/>
      <c r="P64" s="14"/>
      <c r="Q64" s="10"/>
      <c r="R64" s="5"/>
      <c r="T64" s="14"/>
      <c r="U64" s="14"/>
      <c r="V64" s="14"/>
      <c r="W64" s="10"/>
      <c r="X64" s="5"/>
      <c r="Z64" s="14"/>
      <c r="AA64" s="14"/>
      <c r="AB64" s="14"/>
      <c r="AC64" s="10"/>
      <c r="AD64" s="5"/>
      <c r="AF64" s="14"/>
      <c r="AG64" s="14"/>
      <c r="AH64" s="14"/>
      <c r="AI64" s="10"/>
      <c r="AJ64" s="5"/>
    </row>
    <row r="65" spans="2:34">
      <c r="B65" s="13"/>
      <c r="C65" s="13"/>
      <c r="D65" s="13"/>
      <c r="E65" s="12"/>
      <c r="F65" s="11"/>
      <c r="G65" s="7"/>
      <c r="H65" s="13"/>
      <c r="I65" s="13"/>
      <c r="J65" s="13"/>
      <c r="K65" s="12"/>
      <c r="L65" s="12"/>
      <c r="M65" s="12"/>
      <c r="N65" s="13"/>
      <c r="O65" s="13"/>
      <c r="P65" s="13"/>
      <c r="Q65" s="12"/>
      <c r="R65" s="12"/>
      <c r="S65" s="12"/>
      <c r="T65" s="13"/>
      <c r="U65" s="13"/>
      <c r="V65" s="13"/>
      <c r="W65" s="12"/>
      <c r="X65" s="12"/>
      <c r="Y65" s="12"/>
      <c r="Z65" s="13"/>
      <c r="AA65" s="13"/>
      <c r="AB65" s="13"/>
      <c r="AC65" s="12"/>
      <c r="AD65" s="12"/>
      <c r="AE65" s="12"/>
      <c r="AF65" s="13"/>
      <c r="AG65" s="13"/>
      <c r="AH65" s="13"/>
    </row>
    <row r="66" spans="2:34">
      <c r="B66" s="13"/>
      <c r="C66" s="13"/>
      <c r="D66" s="13"/>
      <c r="E66" s="12"/>
      <c r="F66" s="12"/>
      <c r="G66" s="12"/>
      <c r="H66" s="13"/>
      <c r="I66" s="13"/>
      <c r="J66" s="13"/>
      <c r="K66" s="12"/>
      <c r="L66" s="12"/>
      <c r="M66" s="12"/>
      <c r="N66" s="13"/>
      <c r="O66" s="13"/>
      <c r="P66" s="13"/>
      <c r="Q66" s="12"/>
      <c r="R66" s="12"/>
      <c r="S66" s="12"/>
      <c r="T66" s="13"/>
      <c r="U66" s="13"/>
      <c r="V66" s="13"/>
      <c r="W66" s="12"/>
      <c r="X66" s="12"/>
      <c r="Y66" s="12"/>
      <c r="Z66" s="13"/>
      <c r="AA66" s="13"/>
      <c r="AB66" s="13"/>
      <c r="AC66" s="12"/>
      <c r="AD66" s="12"/>
      <c r="AE66" s="12"/>
      <c r="AF66" s="13"/>
      <c r="AG66" s="13"/>
      <c r="AH66" s="13"/>
    </row>
    <row r="73" spans="2:34">
      <c r="F73" s="4"/>
    </row>
  </sheetData>
  <sheetProtection password="9354" sheet="1" objects="1" scenarios="1"/>
  <customSheetViews>
    <customSheetView guid="{2B024516-E55F-4CE8-BC5E-5C8DE3FAA567}" showGridLines="0" zeroValues="0" topLeftCell="B1">
      <selection activeCell="B1" sqref="B1"/>
      <pageMargins left="0.7" right="0.7" top="0.75" bottom="0.75" header="0.3" footer="0.3"/>
      <pageSetup paperSize="9" orientation="portrait" r:id="rId1"/>
    </customSheetView>
  </customSheetViews>
  <mergeCells count="52">
    <mergeCell ref="C12:F12"/>
    <mergeCell ref="E26:F26"/>
    <mergeCell ref="E28:F28"/>
    <mergeCell ref="AF56:AH56"/>
    <mergeCell ref="B56:D56"/>
    <mergeCell ref="H56:J56"/>
    <mergeCell ref="N56:P56"/>
    <mergeCell ref="T56:V56"/>
    <mergeCell ref="Z56:AB56"/>
    <mergeCell ref="AF47:AH47"/>
    <mergeCell ref="AF48:AH48"/>
    <mergeCell ref="B48:D48"/>
    <mergeCell ref="B47:D47"/>
    <mergeCell ref="H47:J47"/>
    <mergeCell ref="H48:J48"/>
    <mergeCell ref="N47:P47"/>
    <mergeCell ref="Y12:Z12"/>
    <mergeCell ref="P12:Q12"/>
    <mergeCell ref="P23:Q23"/>
    <mergeCell ref="G23:H23"/>
    <mergeCell ref="G12:H12"/>
    <mergeCell ref="U12:X12"/>
    <mergeCell ref="U23:X23"/>
    <mergeCell ref="L23:O23"/>
    <mergeCell ref="L12:O12"/>
    <mergeCell ref="H58:J58"/>
    <mergeCell ref="H60:J60"/>
    <mergeCell ref="B28:D28"/>
    <mergeCell ref="B26:D26"/>
    <mergeCell ref="Y23:Z23"/>
    <mergeCell ref="C23:F23"/>
    <mergeCell ref="N48:P48"/>
    <mergeCell ref="T47:V47"/>
    <mergeCell ref="T48:V48"/>
    <mergeCell ref="Z47:AB47"/>
    <mergeCell ref="Z48:AB48"/>
    <mergeCell ref="AF58:AH58"/>
    <mergeCell ref="AF60:AH60"/>
    <mergeCell ref="B62:E63"/>
    <mergeCell ref="H62:K63"/>
    <mergeCell ref="N62:Q63"/>
    <mergeCell ref="T62:W63"/>
    <mergeCell ref="Z62:AC63"/>
    <mergeCell ref="AF62:AI63"/>
    <mergeCell ref="N58:P58"/>
    <mergeCell ref="N60:P60"/>
    <mergeCell ref="T58:V58"/>
    <mergeCell ref="T60:V60"/>
    <mergeCell ref="Z58:AB58"/>
    <mergeCell ref="Z60:AB60"/>
    <mergeCell ref="B58:D58"/>
    <mergeCell ref="B60:D60"/>
  </mergeCells>
  <conditionalFormatting sqref="C12:H12">
    <cfRule type="expression" dxfId="147" priority="172">
      <formula>$G$12&gt;0</formula>
    </cfRule>
  </conditionalFormatting>
  <conditionalFormatting sqref="L12:Q12">
    <cfRule type="expression" dxfId="146" priority="171">
      <formula>$P$12&gt;0</formula>
    </cfRule>
  </conditionalFormatting>
  <conditionalFormatting sqref="U12:Z12">
    <cfRule type="expression" dxfId="145" priority="170">
      <formula>$Y$12&gt;0</formula>
    </cfRule>
  </conditionalFormatting>
  <conditionalFormatting sqref="C23:H23">
    <cfRule type="expression" dxfId="144" priority="169">
      <formula>$G$23&gt;0</formula>
    </cfRule>
  </conditionalFormatting>
  <conditionalFormatting sqref="L23:Q23">
    <cfRule type="expression" dxfId="143" priority="168">
      <formula>$P$23&gt;0</formula>
    </cfRule>
  </conditionalFormatting>
  <conditionalFormatting sqref="U23:Z23">
    <cfRule type="expression" dxfId="142" priority="167">
      <formula>$Y$23&gt;0</formula>
    </cfRule>
  </conditionalFormatting>
  <conditionalFormatting sqref="G26:H26">
    <cfRule type="expression" dxfId="141" priority="166">
      <formula>$G$26="◄◄ Vyplň !"</formula>
    </cfRule>
  </conditionalFormatting>
  <conditionalFormatting sqref="I12:J12">
    <cfRule type="expression" dxfId="140" priority="165">
      <formula>$I$12="◄◄ Vyplň !"</formula>
    </cfRule>
  </conditionalFormatting>
  <conditionalFormatting sqref="R12:S12">
    <cfRule type="expression" dxfId="139" priority="164">
      <formula>$R$12="◄◄ Vyplň !"</formula>
    </cfRule>
  </conditionalFormatting>
  <conditionalFormatting sqref="I23:J23">
    <cfRule type="expression" dxfId="138" priority="163">
      <formula>$I$23="◄◄ Vyplň !"</formula>
    </cfRule>
  </conditionalFormatting>
  <conditionalFormatting sqref="R23:S23">
    <cfRule type="expression" dxfId="137" priority="162">
      <formula>$R$23="◄◄ Vyplň !"</formula>
    </cfRule>
  </conditionalFormatting>
  <conditionalFormatting sqref="AA23:AB23">
    <cfRule type="expression" dxfId="136" priority="161">
      <formula>$AA$23="◄◄ Vyplň !"</formula>
    </cfRule>
  </conditionalFormatting>
  <conditionalFormatting sqref="G28:H28">
    <cfRule type="expression" dxfId="135" priority="160">
      <formula>$G$28="◄◄ Vyplň !"</formula>
    </cfRule>
  </conditionalFormatting>
  <conditionalFormatting sqref="B26:F26">
    <cfRule type="expression" dxfId="134" priority="159">
      <formula>$E$26&gt;0</formula>
    </cfRule>
  </conditionalFormatting>
  <conditionalFormatting sqref="B28:F28">
    <cfRule type="expression" dxfId="133" priority="158">
      <formula>$E$28&gt;0</formula>
    </cfRule>
  </conditionalFormatting>
  <conditionalFormatting sqref="AA12:AB12">
    <cfRule type="expression" dxfId="132" priority="157">
      <formula>$AA$12="◄◄ Vyplň !"</formula>
    </cfRule>
  </conditionalFormatting>
  <conditionalFormatting sqref="F47:G47">
    <cfRule type="expression" dxfId="131" priority="156">
      <formula>$F$47="◄◄ Vyplň !"</formula>
    </cfRule>
  </conditionalFormatting>
  <conditionalFormatting sqref="B47:E47">
    <cfRule type="expression" dxfId="130" priority="155">
      <formula>$E$47&gt;0</formula>
    </cfRule>
  </conditionalFormatting>
  <conditionalFormatting sqref="F48:G48">
    <cfRule type="expression" dxfId="129" priority="153">
      <formula>$F$48="◄◄ Vyplň !"</formula>
    </cfRule>
  </conditionalFormatting>
  <conditionalFormatting sqref="B48:E48">
    <cfRule type="expression" dxfId="128" priority="152">
      <formula>$E$48&gt;0</formula>
    </cfRule>
  </conditionalFormatting>
  <conditionalFormatting sqref="F56:G56">
    <cfRule type="expression" dxfId="127" priority="149">
      <formula>$F$56="◄◄ Vyplň !"</formula>
    </cfRule>
  </conditionalFormatting>
  <conditionalFormatting sqref="B56:E56">
    <cfRule type="expression" dxfId="126" priority="148">
      <formula>$E$56&gt;0</formula>
    </cfRule>
  </conditionalFormatting>
  <conditionalFormatting sqref="H47:K47">
    <cfRule type="expression" dxfId="125" priority="139">
      <formula>$K$47&gt;0</formula>
    </cfRule>
  </conditionalFormatting>
  <conditionalFormatting sqref="H48:K48">
    <cfRule type="expression" dxfId="124" priority="138">
      <formula>$K$48&gt;0</formula>
    </cfRule>
  </conditionalFormatting>
  <conditionalFormatting sqref="L48:M48">
    <cfRule type="expression" dxfId="123" priority="132">
      <formula>$L$48="◄◄ Vyplň !"</formula>
    </cfRule>
  </conditionalFormatting>
  <conditionalFormatting sqref="L56:M56">
    <cfRule type="expression" dxfId="122" priority="131">
      <formula>$L$56="◄◄ Vyplň !"</formula>
    </cfRule>
  </conditionalFormatting>
  <conditionalFormatting sqref="H56:K56">
    <cfRule type="expression" dxfId="121" priority="125">
      <formula>$K$56&gt;0</formula>
    </cfRule>
  </conditionalFormatting>
  <conditionalFormatting sqref="R47:S47">
    <cfRule type="expression" dxfId="120" priority="101">
      <formula>$R$47="◄◄ Vyplň !"</formula>
    </cfRule>
  </conditionalFormatting>
  <conditionalFormatting sqref="R48:S48">
    <cfRule type="expression" dxfId="119" priority="100">
      <formula>$R$48="◄◄ Vyplň !"</formula>
    </cfRule>
  </conditionalFormatting>
  <conditionalFormatting sqref="X47:Y47">
    <cfRule type="expression" dxfId="118" priority="99">
      <formula>$X$47="◄◄ Vyplň !"</formula>
    </cfRule>
  </conditionalFormatting>
  <conditionalFormatting sqref="X48:Y48">
    <cfRule type="expression" dxfId="117" priority="98">
      <formula>$X$48="◄◄ Vyplň !"</formula>
    </cfRule>
  </conditionalFormatting>
  <conditionalFormatting sqref="AD47:AE47">
    <cfRule type="expression" dxfId="116" priority="97">
      <formula>$AD$47="◄◄ Vyplň !"</formula>
    </cfRule>
  </conditionalFormatting>
  <conditionalFormatting sqref="AD48:AE48">
    <cfRule type="expression" dxfId="115" priority="96">
      <formula>$AD$48="◄◄ Vyplň !"</formula>
    </cfRule>
  </conditionalFormatting>
  <conditionalFormatting sqref="AJ47:AK47">
    <cfRule type="expression" dxfId="114" priority="95">
      <formula>$AJ$47="◄◄ Vyplň !"</formula>
    </cfRule>
  </conditionalFormatting>
  <conditionalFormatting sqref="AJ48:AK48">
    <cfRule type="expression" dxfId="113" priority="94">
      <formula>$AJ$48="◄◄ Vyplň !"</formula>
    </cfRule>
  </conditionalFormatting>
  <conditionalFormatting sqref="N47:Q47">
    <cfRule type="expression" dxfId="112" priority="93">
      <formula>$Q$47&gt;0</formula>
    </cfRule>
  </conditionalFormatting>
  <conditionalFormatting sqref="N48:Q48">
    <cfRule type="expression" dxfId="111" priority="92">
      <formula>$Q$48&gt;0</formula>
    </cfRule>
  </conditionalFormatting>
  <conditionalFormatting sqref="R56:S56">
    <cfRule type="expression" dxfId="110" priority="87">
      <formula>$R$56="◄◄ Vyplň !"</formula>
    </cfRule>
  </conditionalFormatting>
  <conditionalFormatting sqref="X56:Y56">
    <cfRule type="expression" dxfId="109" priority="86">
      <formula>$X$56="◄◄ Vyplň !"</formula>
    </cfRule>
  </conditionalFormatting>
  <conditionalFormatting sqref="AD56:AE56">
    <cfRule type="expression" dxfId="108" priority="85">
      <formula>$AD$56="◄◄ Vyplň !"</formula>
    </cfRule>
  </conditionalFormatting>
  <conditionalFormatting sqref="AJ56:AK56">
    <cfRule type="expression" dxfId="107" priority="84">
      <formula>$AJ$56="◄◄ Vyplň !"</formula>
    </cfRule>
  </conditionalFormatting>
  <conditionalFormatting sqref="N56:Q56">
    <cfRule type="expression" dxfId="106" priority="83">
      <formula>$Q$56&gt;0</formula>
    </cfRule>
  </conditionalFormatting>
  <conditionalFormatting sqref="L47:M47">
    <cfRule type="expression" dxfId="105" priority="82">
      <formula>$L$47="◄◄ Vyplň !"</formula>
    </cfRule>
  </conditionalFormatting>
  <conditionalFormatting sqref="T47:W47">
    <cfRule type="expression" dxfId="104" priority="70">
      <formula>$W$47&gt;0</formula>
    </cfRule>
  </conditionalFormatting>
  <conditionalFormatting sqref="T48:W48">
    <cfRule type="expression" dxfId="103" priority="69">
      <formula>$W$48&gt;0</formula>
    </cfRule>
  </conditionalFormatting>
  <conditionalFormatting sqref="T56:W56">
    <cfRule type="expression" dxfId="102" priority="68">
      <formula>$W$56&gt;0</formula>
    </cfRule>
  </conditionalFormatting>
  <conditionalFormatting sqref="Z47:AC47">
    <cfRule type="expression" dxfId="101" priority="67">
      <formula>$AC$47&gt;0</formula>
    </cfRule>
  </conditionalFormatting>
  <conditionalFormatting sqref="Z48:AC48">
    <cfRule type="expression" dxfId="100" priority="66">
      <formula>$AC$48&gt;0</formula>
    </cfRule>
  </conditionalFormatting>
  <conditionalFormatting sqref="Z56:AC56">
    <cfRule type="expression" dxfId="99" priority="65">
      <formula>$AC$56&gt;0</formula>
    </cfRule>
  </conditionalFormatting>
  <conditionalFormatting sqref="AF47:AI47">
    <cfRule type="expression" dxfId="98" priority="64">
      <formula>$AI$47&gt;0</formula>
    </cfRule>
  </conditionalFormatting>
  <conditionalFormatting sqref="AF48:AI48">
    <cfRule type="expression" dxfId="97" priority="63">
      <formula>$AI$48&gt;0</formula>
    </cfRule>
  </conditionalFormatting>
  <conditionalFormatting sqref="AF56:AI56">
    <cfRule type="expression" dxfId="96" priority="62">
      <formula>$AI$56&gt;0</formula>
    </cfRule>
  </conditionalFormatting>
  <conditionalFormatting sqref="F58:G58">
    <cfRule type="expression" dxfId="95" priority="30">
      <formula>$F$58="◄◄ Vyplň !"</formula>
    </cfRule>
  </conditionalFormatting>
  <conditionalFormatting sqref="F60:G60">
    <cfRule type="expression" dxfId="94" priority="29">
      <formula>$F$60="◄◄ Vyplň !"</formula>
    </cfRule>
  </conditionalFormatting>
  <conditionalFormatting sqref="L58:M58">
    <cfRule type="expression" dxfId="93" priority="28">
      <formula>$L$58="◄◄ Vyplň !"</formula>
    </cfRule>
  </conditionalFormatting>
  <conditionalFormatting sqref="L60:M60">
    <cfRule type="expression" dxfId="92" priority="27">
      <formula>$L$60="◄◄ Vyplň !"</formula>
    </cfRule>
  </conditionalFormatting>
  <conditionalFormatting sqref="R58:S58">
    <cfRule type="expression" dxfId="91" priority="26">
      <formula>$R$58="◄◄ Vyplň !"</formula>
    </cfRule>
  </conditionalFormatting>
  <conditionalFormatting sqref="R60:S60">
    <cfRule type="expression" dxfId="90" priority="25">
      <formula>$R$60="◄◄ Vyplň !"</formula>
    </cfRule>
  </conditionalFormatting>
  <conditionalFormatting sqref="X58:Y58">
    <cfRule type="expression" dxfId="89" priority="24">
      <formula>$X$58="◄◄ Vyplň !"</formula>
    </cfRule>
  </conditionalFormatting>
  <conditionalFormatting sqref="X60:Y60">
    <cfRule type="expression" dxfId="88" priority="23">
      <formula>$X$60="◄◄ Vyplň !"</formula>
    </cfRule>
  </conditionalFormatting>
  <conditionalFormatting sqref="AD58:AE58">
    <cfRule type="expression" dxfId="87" priority="22">
      <formula>$AD$58="◄◄ Vyplň !"</formula>
    </cfRule>
  </conditionalFormatting>
  <conditionalFormatting sqref="AD60:AE60">
    <cfRule type="expression" dxfId="86" priority="21">
      <formula>$AD$60="◄◄ Vyplň !"</formula>
    </cfRule>
  </conditionalFormatting>
  <conditionalFormatting sqref="AJ58:AK58">
    <cfRule type="expression" dxfId="85" priority="20">
      <formula>$AJ$58="◄◄ Vyplň !"</formula>
    </cfRule>
  </conditionalFormatting>
  <conditionalFormatting sqref="AJ60:AK60">
    <cfRule type="expression" dxfId="84" priority="19">
      <formula>$AJ$60="◄◄ Vyplň !"</formula>
    </cfRule>
  </conditionalFormatting>
  <conditionalFormatting sqref="B62:E63">
    <cfRule type="expression" dxfId="83" priority="18">
      <formula>IF(E28&gt;0,$F$47+$F$48+$F$56+$F$58+$F$60=0,0)</formula>
    </cfRule>
  </conditionalFormatting>
  <conditionalFormatting sqref="H62:K63">
    <cfRule type="expression" dxfId="82" priority="17">
      <formula>IF(E28&gt;1,$L$47+$L$48+$L$56+$L$58+$L$60=0,0)</formula>
    </cfRule>
  </conditionalFormatting>
  <conditionalFormatting sqref="N62:Q63">
    <cfRule type="expression" dxfId="81" priority="16">
      <formula>IF(E28&gt;2,$R$47+$R$48+$R$56+$R$58+$R$60=0,0)</formula>
    </cfRule>
  </conditionalFormatting>
  <conditionalFormatting sqref="T62:W63">
    <cfRule type="expression" dxfId="80" priority="15">
      <formula>IF(E28&gt;3,$X$47+$X$48+$X$56+$X$58+$X$60=0,0)</formula>
    </cfRule>
  </conditionalFormatting>
  <conditionalFormatting sqref="Z62:AC63">
    <cfRule type="expression" dxfId="79" priority="14">
      <formula>IF(E28&gt;4,$AD$47+$AD$48+$AD$56+$AD$58+$AD$60=0,0)</formula>
    </cfRule>
  </conditionalFormatting>
  <conditionalFormatting sqref="AF62:AI63">
    <cfRule type="expression" dxfId="78" priority="13">
      <formula>IF(E28&gt;5,$AJ$47+$AJ$48+$AJ$56+$AJ$58+$AJ$60=0,0)</formula>
    </cfRule>
  </conditionalFormatting>
  <conditionalFormatting sqref="B58:E58">
    <cfRule type="expression" dxfId="77" priority="12">
      <formula>$E$58&gt;0</formula>
    </cfRule>
  </conditionalFormatting>
  <conditionalFormatting sqref="B60:E60">
    <cfRule type="expression" dxfId="76" priority="11">
      <formula>$E$60&gt;0</formula>
    </cfRule>
  </conditionalFormatting>
  <conditionalFormatting sqref="H58:K58">
    <cfRule type="expression" dxfId="75" priority="10">
      <formula>$K$58&gt;0</formula>
    </cfRule>
  </conditionalFormatting>
  <conditionalFormatting sqref="H60:K60">
    <cfRule type="expression" dxfId="74" priority="9">
      <formula>$K$60&gt;0</formula>
    </cfRule>
  </conditionalFormatting>
  <conditionalFormatting sqref="N58:Q58">
    <cfRule type="expression" dxfId="73" priority="8">
      <formula>$Q$58&gt;0</formula>
    </cfRule>
  </conditionalFormatting>
  <conditionalFormatting sqref="N60:Q60">
    <cfRule type="expression" dxfId="72" priority="7">
      <formula>$Q$60&gt;0</formula>
    </cfRule>
  </conditionalFormatting>
  <conditionalFormatting sqref="T58:W58">
    <cfRule type="expression" dxfId="71" priority="6">
      <formula>$W$58&gt;0</formula>
    </cfRule>
  </conditionalFormatting>
  <conditionalFormatting sqref="T60:W60">
    <cfRule type="expression" dxfId="70" priority="5">
      <formula>$W$60&gt;0</formula>
    </cfRule>
  </conditionalFormatting>
  <conditionalFormatting sqref="Z58:AC58">
    <cfRule type="expression" dxfId="69" priority="4">
      <formula>$AC$58&gt;0</formula>
    </cfRule>
  </conditionalFormatting>
  <conditionalFormatting sqref="Z60:AC60">
    <cfRule type="expression" dxfId="68" priority="3">
      <formula>$AC$60&gt;0</formula>
    </cfRule>
  </conditionalFormatting>
  <conditionalFormatting sqref="AF58:AI58">
    <cfRule type="expression" dxfId="67" priority="2">
      <formula>$AI$58&gt;0</formula>
    </cfRule>
  </conditionalFormatting>
  <conditionalFormatting sqref="AF60:AI60">
    <cfRule type="expression" dxfId="66" priority="1">
      <formula>$AI$60&gt;0</formula>
    </cfRule>
  </conditionalFormatting>
  <dataValidations count="2">
    <dataValidation type="list" allowBlank="1" showInputMessage="1" showErrorMessage="1" sqref="E58 K58 Q58 W58 AC58 AI58">
      <formula1>$AH$4:$AH$11</formula1>
    </dataValidation>
    <dataValidation type="list" allowBlank="1" showInputMessage="1" showErrorMessage="1" sqref="E60 K60 Q60 W60 AC60 AI60">
      <formula1>$AI$4:$AI$7</formula1>
    </dataValidation>
  </dataValidation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Hárok21"/>
  <dimension ref="A1:AM63"/>
  <sheetViews>
    <sheetView showGridLines="0" showZeros="0" zoomScaleNormal="100" workbookViewId="0"/>
  </sheetViews>
  <sheetFormatPr defaultRowHeight="15"/>
  <cols>
    <col min="1" max="1" width="5.5703125" customWidth="1"/>
    <col min="2" max="2" width="6.140625" customWidth="1"/>
    <col min="3" max="3" width="8.85546875" customWidth="1"/>
    <col min="4" max="4" width="1.7109375" customWidth="1"/>
    <col min="5" max="5" width="7.7109375" customWidth="1"/>
    <col min="6" max="6" width="1.7109375" customWidth="1"/>
    <col min="7" max="7" width="7.7109375" customWidth="1"/>
    <col min="8" max="8" width="1.7109375" customWidth="1"/>
    <col min="9" max="9" width="7.7109375" customWidth="1"/>
    <col min="10" max="10" width="1.7109375" customWidth="1"/>
    <col min="11" max="11" width="7.7109375" customWidth="1"/>
    <col min="12" max="12" width="1.7109375" customWidth="1"/>
    <col min="13" max="13" width="7.7109375" customWidth="1"/>
    <col min="14" max="14" width="1.7109375" customWidth="1"/>
    <col min="15" max="16" width="6.7109375" customWidth="1"/>
    <col min="17" max="17" width="4.7109375" customWidth="1"/>
    <col min="18" max="20" width="6.7109375" customWidth="1"/>
    <col min="21" max="21" width="4.7109375" customWidth="1"/>
    <col min="22" max="22" width="8" customWidth="1"/>
    <col min="23" max="23" width="1.42578125" customWidth="1"/>
    <col min="24" max="25" width="2" customWidth="1"/>
    <col min="26" max="26" width="7.7109375" customWidth="1"/>
    <col min="27" max="27" width="2.140625" customWidth="1"/>
    <col min="28" max="28" width="5.7109375" customWidth="1"/>
  </cols>
  <sheetData>
    <row r="1" spans="1:39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>
      <c r="A2" s="76"/>
      <c r="B2" s="76"/>
      <c r="C2" s="77"/>
      <c r="D2" s="77"/>
      <c r="E2" s="77"/>
      <c r="F2" s="78"/>
      <c r="G2" s="78"/>
      <c r="H2" s="78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76"/>
      <c r="B3" s="76"/>
      <c r="C3" s="77"/>
      <c r="D3" s="77"/>
      <c r="E3" s="77"/>
      <c r="F3" s="78"/>
      <c r="G3" s="78"/>
      <c r="H3" s="78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9.9499999999999993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52">
        <f>IF(Plánovanie!$E$28&gt;5,32,0)</f>
        <v>0</v>
      </c>
      <c r="Q4" s="152"/>
      <c r="R4" s="152"/>
      <c r="S4" s="75"/>
      <c r="T4" s="152">
        <f>IF(Plánovanie!$E$28&gt;5,32,0)</f>
        <v>0</v>
      </c>
      <c r="U4" s="152"/>
      <c r="V4" s="152"/>
      <c r="W4" s="75"/>
      <c r="X4" s="75"/>
      <c r="Y4" s="75"/>
      <c r="Z4" s="75"/>
      <c r="AA4" s="75"/>
      <c r="AB4" s="75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9.9499999999999993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152"/>
      <c r="Q5" s="152"/>
      <c r="R5" s="152"/>
      <c r="S5" s="75"/>
      <c r="T5" s="152"/>
      <c r="U5" s="152"/>
      <c r="V5" s="152"/>
      <c r="W5" s="75"/>
      <c r="X5" s="75"/>
      <c r="Y5" s="75"/>
      <c r="Z5" s="75"/>
      <c r="AA5" s="75"/>
      <c r="AB5" s="7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15" customHeight="1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130">
        <f>Plánovanie!AI48</f>
        <v>0</v>
      </c>
      <c r="AA6" s="154"/>
      <c r="AB6" s="15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9.9499999999999993" customHeight="1">
      <c r="A7" s="79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151">
        <f>IF(Plánovanie!$E$28&gt;0,'Vŕtanie stojok'!$AL56,0)</f>
        <v>0</v>
      </c>
      <c r="T7" s="151"/>
      <c r="U7" s="75"/>
      <c r="V7" s="155">
        <f>IF(Plánovanie!$E$28&gt;5,37,0)</f>
        <v>0</v>
      </c>
      <c r="W7" s="75"/>
      <c r="X7" s="75"/>
      <c r="Y7" s="75"/>
      <c r="Z7" s="75"/>
      <c r="AA7" s="75"/>
      <c r="AB7" s="75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9.9499999999999993" customHeight="1">
      <c r="A8" s="79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151"/>
      <c r="T8" s="151"/>
      <c r="U8" s="75"/>
      <c r="V8" s="155"/>
      <c r="W8" s="75"/>
      <c r="X8" s="75"/>
      <c r="Y8" s="75"/>
      <c r="Z8" s="75"/>
      <c r="AA8" s="75"/>
      <c r="AB8" s="75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12" customHeight="1">
      <c r="A9" s="79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81"/>
      <c r="AB9" s="131">
        <f>Plánovanie!AI47</f>
        <v>0</v>
      </c>
      <c r="AC9" s="1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9.9499999999999993" customHeight="1">
      <c r="A10" s="79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52">
        <f>IF(Plánovanie!$E$28&gt;4,32,0)</f>
        <v>0</v>
      </c>
      <c r="Q10" s="152"/>
      <c r="R10" s="152"/>
      <c r="S10" s="75"/>
      <c r="T10" s="152">
        <f>IF(Plánovanie!$E$28&gt;4,32,0)</f>
        <v>0</v>
      </c>
      <c r="U10" s="152"/>
      <c r="V10" s="152"/>
      <c r="W10" s="75"/>
      <c r="X10" s="75"/>
      <c r="Y10" s="75"/>
      <c r="Z10" s="75"/>
      <c r="AA10" s="81"/>
      <c r="AB10" s="81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9.9499999999999993" customHeight="1">
      <c r="A11" s="79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52"/>
      <c r="Q11" s="152"/>
      <c r="R11" s="152"/>
      <c r="S11" s="75"/>
      <c r="T11" s="152"/>
      <c r="U11" s="152"/>
      <c r="V11" s="152"/>
      <c r="W11" s="75"/>
      <c r="X11" s="75"/>
      <c r="Y11" s="75"/>
      <c r="Z11" s="75"/>
      <c r="AA11" s="81"/>
      <c r="AB11" s="81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15" customHeight="1">
      <c r="A12" s="79"/>
      <c r="B12" s="80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130">
        <f>Plánovanie!AC48</f>
        <v>0</v>
      </c>
      <c r="AA12" s="153"/>
      <c r="AB12" s="153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9.9499999999999993" customHeight="1">
      <c r="A13" s="79"/>
      <c r="B13" s="80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151">
        <f>IF(Plánovanie!$E$28&gt;0,'Vŕtanie stojok'!$AL55,0)</f>
        <v>0</v>
      </c>
      <c r="T13" s="151"/>
      <c r="U13" s="75"/>
      <c r="V13" s="155">
        <f>IF(Plánovanie!$E$28&gt;4,37,0)</f>
        <v>0</v>
      </c>
      <c r="W13" s="75"/>
      <c r="X13" s="75"/>
      <c r="Y13" s="75"/>
      <c r="Z13" s="75"/>
      <c r="AA13" s="81"/>
      <c r="AB13" s="81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9.9499999999999993" customHeight="1">
      <c r="A14" s="79"/>
      <c r="B14" s="82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151"/>
      <c r="T14" s="151"/>
      <c r="U14" s="75"/>
      <c r="V14" s="155"/>
      <c r="W14" s="75"/>
      <c r="X14" s="75"/>
      <c r="Y14" s="75"/>
      <c r="Z14" s="75"/>
      <c r="AA14" s="81"/>
      <c r="AB14" s="81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12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81"/>
      <c r="AB15" s="131">
        <f>Plánovanie!AC47</f>
        <v>0</v>
      </c>
      <c r="AC15" s="1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9.9499999999999993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152">
        <f>IF(Plánovanie!$E$28&gt;3,32,0)</f>
        <v>0</v>
      </c>
      <c r="Q16" s="152"/>
      <c r="R16" s="152"/>
      <c r="S16" s="75"/>
      <c r="T16" s="152">
        <f>IF(Plánovanie!$E$28&gt;3,32,0)</f>
        <v>0</v>
      </c>
      <c r="U16" s="152"/>
      <c r="V16" s="152"/>
      <c r="W16" s="75"/>
      <c r="X16" s="75"/>
      <c r="Y16" s="75"/>
      <c r="Z16" s="75"/>
      <c r="AA16" s="81"/>
      <c r="AB16" s="81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9.9499999999999993" customHeight="1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152"/>
      <c r="Q17" s="152"/>
      <c r="R17" s="152"/>
      <c r="S17" s="75"/>
      <c r="T17" s="152"/>
      <c r="U17" s="152"/>
      <c r="V17" s="152"/>
      <c r="W17" s="75"/>
      <c r="X17" s="75"/>
      <c r="Y17" s="75"/>
      <c r="Z17" s="75"/>
      <c r="AA17" s="81"/>
      <c r="AB17" s="81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5" customHeight="1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130">
        <f>Plánovanie!W48</f>
        <v>0</v>
      </c>
      <c r="AA18" s="153"/>
      <c r="AB18" s="153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ht="9.9499999999999993" customHeight="1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151">
        <f>IF(Plánovanie!$E$28&gt;0,'Vŕtanie stojok'!$AL54,0)</f>
        <v>0</v>
      </c>
      <c r="T19" s="151"/>
      <c r="U19" s="75"/>
      <c r="V19" s="155">
        <f>IF(Plánovanie!$E$28&gt;3,37,0)</f>
        <v>0</v>
      </c>
      <c r="W19" s="75"/>
      <c r="X19" s="75"/>
      <c r="Y19" s="75"/>
      <c r="Z19" s="75"/>
      <c r="AA19" s="81"/>
      <c r="AB19" s="81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ht="9.9499999999999993" customHeight="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151"/>
      <c r="T20" s="151"/>
      <c r="U20" s="75"/>
      <c r="V20" s="155"/>
      <c r="W20" s="75"/>
      <c r="X20" s="75"/>
      <c r="Y20" s="75"/>
      <c r="Z20" s="75"/>
      <c r="AA20" s="81"/>
      <c r="AB20" s="81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ht="12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81"/>
      <c r="AB21" s="131">
        <f>Plánovanie!W47</f>
        <v>0</v>
      </c>
      <c r="AC21" s="1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ht="9.9499999999999993" customHeight="1">
      <c r="A22" s="75"/>
      <c r="B22" s="75"/>
      <c r="C22" s="150">
        <f>IF(Z6&gt;0,AB39+Z36+AB33+Z30+AB27+Z24+AB21+Z18+AB15+Z12+AB9+44+Plánovanie!AI56,0)</f>
        <v>0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152">
        <f>IF(Plánovanie!$E$28&gt;2,32,0)</f>
        <v>0</v>
      </c>
      <c r="Q22" s="152"/>
      <c r="R22" s="152"/>
      <c r="S22" s="75"/>
      <c r="T22" s="152">
        <f>IF(Plánovanie!$E$28&gt;2,32,0)</f>
        <v>0</v>
      </c>
      <c r="U22" s="152"/>
      <c r="V22" s="152"/>
      <c r="W22" s="75"/>
      <c r="X22" s="75"/>
      <c r="Y22" s="75"/>
      <c r="Z22" s="75"/>
      <c r="AA22" s="81"/>
      <c r="AB22" s="81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ht="9.9499999999999993" customHeight="1">
      <c r="A23" s="75"/>
      <c r="B23" s="75"/>
      <c r="C23" s="150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152"/>
      <c r="Q23" s="152"/>
      <c r="R23" s="152"/>
      <c r="S23" s="75"/>
      <c r="T23" s="152"/>
      <c r="U23" s="152"/>
      <c r="V23" s="152"/>
      <c r="W23" s="75"/>
      <c r="X23" s="75"/>
      <c r="Y23" s="75"/>
      <c r="Z23" s="75"/>
      <c r="AA23" s="81"/>
      <c r="AB23" s="81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130">
        <f>Plánovanie!Q48</f>
        <v>0</v>
      </c>
      <c r="AA24" s="153"/>
      <c r="AB24" s="153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ht="9.9499999999999993" customHeight="1">
      <c r="A25" s="75"/>
      <c r="B25" s="75"/>
      <c r="C25" s="75"/>
      <c r="D25" s="75"/>
      <c r="E25" s="150">
        <f>IF(Z12&gt;0,AB39+Z36+AB33+Z30+AB27+Z24+AB21+Z18+AB15+44+Plánovanie!AC56,0)</f>
        <v>0</v>
      </c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151">
        <f>IF(Plánovanie!$E$28&gt;0,'Vŕtanie stojok'!$AL53,0)</f>
        <v>0</v>
      </c>
      <c r="T25" s="151"/>
      <c r="U25" s="75"/>
      <c r="V25" s="155">
        <f>IF(Plánovanie!$E$28&gt;2,37,0)</f>
        <v>0</v>
      </c>
      <c r="W25" s="75"/>
      <c r="X25" s="75"/>
      <c r="Y25" s="75"/>
      <c r="Z25" s="75"/>
      <c r="AA25" s="81"/>
      <c r="AB25" s="81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ht="9.9499999999999993" customHeight="1">
      <c r="A26" s="75"/>
      <c r="B26" s="75"/>
      <c r="C26" s="75"/>
      <c r="D26" s="75"/>
      <c r="E26" s="150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151"/>
      <c r="T26" s="151"/>
      <c r="U26" s="75"/>
      <c r="V26" s="155"/>
      <c r="W26" s="75"/>
      <c r="X26" s="75"/>
      <c r="Y26" s="75"/>
      <c r="Z26" s="75"/>
      <c r="AA26" s="81"/>
      <c r="AB26" s="81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2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81"/>
      <c r="AB27" s="131">
        <f>Plánovanie!Q47</f>
        <v>0</v>
      </c>
      <c r="AC27" s="1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9.9499999999999993" customHeight="1">
      <c r="A28" s="75"/>
      <c r="B28" s="75"/>
      <c r="C28" s="75"/>
      <c r="D28" s="75"/>
      <c r="E28" s="75"/>
      <c r="F28" s="75"/>
      <c r="G28" s="150">
        <f>IF(Z18&gt;0,AB39+Z36+AB33+Z30+AB27+Z24+AB21+44+Plánovanie!W56,0)</f>
        <v>0</v>
      </c>
      <c r="H28" s="75"/>
      <c r="I28" s="75"/>
      <c r="J28" s="75"/>
      <c r="K28" s="75"/>
      <c r="L28" s="75"/>
      <c r="M28" s="75"/>
      <c r="N28" s="75"/>
      <c r="O28" s="75"/>
      <c r="P28" s="152">
        <f>IF(Plánovanie!$E$28&gt;1,32,0)</f>
        <v>0</v>
      </c>
      <c r="Q28" s="152"/>
      <c r="R28" s="152"/>
      <c r="S28" s="75"/>
      <c r="T28" s="152">
        <f>IF(Plánovanie!$E$28&gt;1,32,0)</f>
        <v>0</v>
      </c>
      <c r="U28" s="152"/>
      <c r="V28" s="152"/>
      <c r="W28" s="75"/>
      <c r="X28" s="75"/>
      <c r="Y28" s="75"/>
      <c r="Z28" s="75"/>
      <c r="AA28" s="81"/>
      <c r="AB28" s="81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ht="9.9499999999999993" customHeight="1">
      <c r="A29" s="75"/>
      <c r="B29" s="75"/>
      <c r="C29" s="75"/>
      <c r="D29" s="75"/>
      <c r="E29" s="75"/>
      <c r="F29" s="75"/>
      <c r="G29" s="150"/>
      <c r="H29" s="75"/>
      <c r="I29" s="75"/>
      <c r="J29" s="75"/>
      <c r="K29" s="75"/>
      <c r="L29" s="75"/>
      <c r="M29" s="75"/>
      <c r="N29" s="75"/>
      <c r="O29" s="75"/>
      <c r="P29" s="152"/>
      <c r="Q29" s="152"/>
      <c r="R29" s="152"/>
      <c r="S29" s="75"/>
      <c r="T29" s="152"/>
      <c r="U29" s="152"/>
      <c r="V29" s="152"/>
      <c r="W29" s="75"/>
      <c r="X29" s="75"/>
      <c r="Y29" s="75"/>
      <c r="Z29" s="75"/>
      <c r="AA29" s="81"/>
      <c r="AB29" s="81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5" customHeight="1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130">
        <f>Plánovanie!K48</f>
        <v>0</v>
      </c>
      <c r="AA30" s="153"/>
      <c r="AB30" s="153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ht="9.9499999999999993" customHeight="1">
      <c r="A31" s="75"/>
      <c r="B31" s="75"/>
      <c r="C31" s="75"/>
      <c r="D31" s="75"/>
      <c r="E31" s="75"/>
      <c r="F31" s="75"/>
      <c r="G31" s="75"/>
      <c r="H31" s="75"/>
      <c r="I31" s="150">
        <f>IF(Z24&gt;0,AB39+Z36+AB33+Z30+AB27+44+Plánovanie!Q56,0)</f>
        <v>0</v>
      </c>
      <c r="J31" s="75"/>
      <c r="K31" s="75"/>
      <c r="L31" s="75"/>
      <c r="M31" s="75"/>
      <c r="N31" s="75"/>
      <c r="O31" s="75"/>
      <c r="P31" s="75"/>
      <c r="Q31" s="75"/>
      <c r="R31" s="75"/>
      <c r="S31" s="151">
        <f>IF(Plánovanie!$E$28&gt;0,'Vŕtanie stojok'!$AL52,0)</f>
        <v>0</v>
      </c>
      <c r="T31" s="151"/>
      <c r="U31" s="75"/>
      <c r="V31" s="155">
        <f>IF(Plánovanie!$E$28&gt;1,37,0)</f>
        <v>0</v>
      </c>
      <c r="W31" s="75"/>
      <c r="X31" s="75"/>
      <c r="Y31" s="75"/>
      <c r="Z31" s="75"/>
      <c r="AA31" s="81"/>
      <c r="AB31" s="81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ht="9.9499999999999993" customHeight="1">
      <c r="A32" s="75"/>
      <c r="B32" s="75"/>
      <c r="C32" s="75"/>
      <c r="D32" s="75"/>
      <c r="E32" s="75"/>
      <c r="F32" s="75"/>
      <c r="G32" s="75"/>
      <c r="H32" s="75"/>
      <c r="I32" s="150"/>
      <c r="J32" s="75"/>
      <c r="K32" s="75"/>
      <c r="L32" s="75"/>
      <c r="M32" s="75"/>
      <c r="N32" s="75"/>
      <c r="O32" s="75"/>
      <c r="P32" s="75"/>
      <c r="Q32" s="75"/>
      <c r="R32" s="75"/>
      <c r="S32" s="151"/>
      <c r="T32" s="151"/>
      <c r="U32" s="75"/>
      <c r="V32" s="155"/>
      <c r="W32" s="75"/>
      <c r="X32" s="75"/>
      <c r="Y32" s="75"/>
      <c r="Z32" s="75"/>
      <c r="AA32" s="81"/>
      <c r="AB32" s="81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2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81"/>
      <c r="AB33" s="131">
        <f>Plánovanie!K47</f>
        <v>0</v>
      </c>
      <c r="AC33" s="1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9.9499999999999993" customHeight="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150">
        <f>IF(Z30&gt;0,AB39+Z36+AB33+44+Plánovanie!K56,0)</f>
        <v>0</v>
      </c>
      <c r="L34" s="75"/>
      <c r="M34" s="75"/>
      <c r="N34" s="75"/>
      <c r="O34" s="75"/>
      <c r="P34" s="152">
        <f>IF(Plánovanie!$E$28&gt;0,32,0)</f>
        <v>0</v>
      </c>
      <c r="Q34" s="152"/>
      <c r="R34" s="152"/>
      <c r="S34" s="75"/>
      <c r="T34" s="152">
        <f>IF(Plánovanie!$E$28&gt;0,32,0)</f>
        <v>0</v>
      </c>
      <c r="U34" s="152"/>
      <c r="V34" s="152"/>
      <c r="W34" s="75"/>
      <c r="X34" s="75"/>
      <c r="Y34" s="75"/>
      <c r="Z34" s="75"/>
      <c r="AA34" s="81"/>
      <c r="AB34" s="81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9.9499999999999993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150"/>
      <c r="L35" s="75"/>
      <c r="M35" s="75"/>
      <c r="N35" s="75"/>
      <c r="O35" s="75"/>
      <c r="P35" s="152"/>
      <c r="Q35" s="152"/>
      <c r="R35" s="152"/>
      <c r="S35" s="75"/>
      <c r="T35" s="152"/>
      <c r="U35" s="152"/>
      <c r="V35" s="152"/>
      <c r="W35" s="75"/>
      <c r="X35" s="75"/>
      <c r="Y35" s="75"/>
      <c r="Z35" s="75"/>
      <c r="AA35" s="81"/>
      <c r="AB35" s="81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5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130">
        <f>Plánovanie!E48</f>
        <v>0</v>
      </c>
      <c r="AA36" s="153"/>
      <c r="AB36" s="153"/>
      <c r="AC36" s="2"/>
      <c r="AD36" s="2"/>
      <c r="AE36" s="2"/>
      <c r="AF36" s="2"/>
      <c r="AG36" s="3"/>
      <c r="AH36" s="2"/>
      <c r="AI36" s="2"/>
      <c r="AJ36" s="2"/>
      <c r="AK36" s="2"/>
      <c r="AL36" s="2"/>
      <c r="AM36" s="2"/>
    </row>
    <row r="37" spans="1:39" ht="9.9499999999999993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150">
        <f>IF(Z36&gt;0,Plánovanie!G23+Plánovanie!E56+44,0)</f>
        <v>0</v>
      </c>
      <c r="N37" s="75"/>
      <c r="O37" s="75"/>
      <c r="P37" s="75"/>
      <c r="Q37" s="75"/>
      <c r="R37" s="75"/>
      <c r="S37" s="151">
        <f>IF(Plánovanie!$E$28&gt;0,'Vŕtanie stojok'!$AL51,0)</f>
        <v>0</v>
      </c>
      <c r="T37" s="151"/>
      <c r="U37" s="75"/>
      <c r="V37" s="151">
        <f>IF(Plánovanie!$E$28&gt;0,37,0)</f>
        <v>0</v>
      </c>
      <c r="W37" s="75"/>
      <c r="X37" s="75"/>
      <c r="Y37" s="75"/>
      <c r="Z37" s="75"/>
      <c r="AA37" s="81"/>
      <c r="AB37" s="81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9.9499999999999993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150"/>
      <c r="N38" s="75"/>
      <c r="O38" s="75"/>
      <c r="P38" s="75"/>
      <c r="Q38" s="75"/>
      <c r="R38" s="75"/>
      <c r="S38" s="151"/>
      <c r="T38" s="151"/>
      <c r="U38" s="75"/>
      <c r="V38" s="151"/>
      <c r="W38" s="75"/>
      <c r="X38" s="75"/>
      <c r="Y38" s="75"/>
      <c r="Z38" s="75"/>
      <c r="AA38" s="81"/>
      <c r="AB38" s="81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2" customHeight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81"/>
      <c r="AB39" s="131">
        <f>Plánovanie!E47</f>
        <v>0</v>
      </c>
      <c r="AC39" s="1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5.0999999999999996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9.9499999999999993" customHeight="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83"/>
      <c r="S41" s="83"/>
      <c r="T41" s="75"/>
      <c r="U41" s="75"/>
      <c r="V41" s="75"/>
      <c r="W41" s="75"/>
      <c r="X41" s="75"/>
      <c r="Y41" s="75"/>
      <c r="Z41" s="75"/>
      <c r="AA41" s="75"/>
      <c r="AB41" s="75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9.9499999999999993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83"/>
      <c r="S42" s="83"/>
      <c r="T42" s="75"/>
      <c r="U42" s="75"/>
      <c r="V42" s="75"/>
      <c r="W42" s="75"/>
      <c r="X42" s="75"/>
      <c r="Y42" s="75"/>
      <c r="Z42" s="75"/>
      <c r="AA42" s="75"/>
      <c r="AB42" s="75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9.9499999999999993" customHeight="1"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9.9499999999999993" customHeight="1"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9.9499999999999993" customHeight="1"/>
    <row r="46" spans="1:39" ht="9.9499999999999993" customHeight="1"/>
    <row r="47" spans="1:39" ht="9.9499999999999993" customHeight="1"/>
    <row r="48" spans="1:39" ht="9.9499999999999993" customHeight="1"/>
    <row r="49" spans="30:38" ht="9.9499999999999993" customHeight="1"/>
    <row r="50" spans="30:38" ht="9.9499999999999993" customHeight="1">
      <c r="AD50" s="84"/>
      <c r="AE50" s="84">
        <v>300</v>
      </c>
      <c r="AF50" s="84">
        <v>350</v>
      </c>
      <c r="AG50" s="84">
        <v>400</v>
      </c>
      <c r="AH50" s="84">
        <v>450</v>
      </c>
      <c r="AI50" s="84">
        <v>500</v>
      </c>
      <c r="AJ50" s="84">
        <v>550</v>
      </c>
      <c r="AK50" s="84">
        <v>600</v>
      </c>
      <c r="AL50" s="84"/>
    </row>
    <row r="51" spans="30:38" ht="9.9499999999999993" customHeight="1">
      <c r="AD51" s="84">
        <v>1</v>
      </c>
      <c r="AE51" s="84">
        <f>IF(Plánovanie!E58=300,128,0)</f>
        <v>0</v>
      </c>
      <c r="AF51" s="84">
        <f>IF(Plánovanie!E58=350,128,0)</f>
        <v>0</v>
      </c>
      <c r="AG51" s="84">
        <f>IF(Plánovanie!E58=400,192,0)</f>
        <v>0</v>
      </c>
      <c r="AH51" s="84">
        <f>IF(Plánovanie!E58=450,224,0)</f>
        <v>0</v>
      </c>
      <c r="AI51" s="84">
        <f>IF(Plánovanie!E58=500,224,0)</f>
        <v>0</v>
      </c>
      <c r="AJ51" s="84">
        <f>IF(Plánovanie!E58=550,224,0)</f>
        <v>0</v>
      </c>
      <c r="AK51" s="84">
        <f>IF(Plánovanie!E58=600,224,0)</f>
        <v>0</v>
      </c>
      <c r="AL51" s="84">
        <f>SUM(AE51:AK51)</f>
        <v>0</v>
      </c>
    </row>
    <row r="52" spans="30:38" ht="9.9499999999999993" customHeight="1">
      <c r="AD52" s="84">
        <v>2</v>
      </c>
      <c r="AE52" s="84">
        <f>IF(Plánovanie!$K$58=300,128,0)</f>
        <v>0</v>
      </c>
      <c r="AF52" s="84">
        <f>IF(Plánovanie!$K$58=350,128,0)</f>
        <v>0</v>
      </c>
      <c r="AG52" s="84">
        <f>IF(Plánovanie!$K$58=400,192,0)</f>
        <v>0</v>
      </c>
      <c r="AH52" s="84">
        <f>IF(Plánovanie!$K$58=450,224,0)</f>
        <v>0</v>
      </c>
      <c r="AI52" s="84">
        <f>IF(Plánovanie!$K$58=500,224,0)</f>
        <v>0</v>
      </c>
      <c r="AJ52" s="84">
        <f>IF(Plánovanie!$K$58=550,224,0)</f>
        <v>0</v>
      </c>
      <c r="AK52" s="84">
        <f>IF(Plánovanie!$K$58=600,224,0)</f>
        <v>0</v>
      </c>
      <c r="AL52" s="84">
        <f t="shared" ref="AL52:AL56" si="0">SUM(AE52:AK52)</f>
        <v>0</v>
      </c>
    </row>
    <row r="53" spans="30:38" ht="9.9499999999999993" customHeight="1">
      <c r="AD53" s="84">
        <v>3</v>
      </c>
      <c r="AE53" s="84">
        <f>IF(Plánovanie!$Q$58=300,128,0)</f>
        <v>0</v>
      </c>
      <c r="AF53" s="84">
        <f>IF(Plánovanie!$Q$58=350,128,0)</f>
        <v>0</v>
      </c>
      <c r="AG53" s="84">
        <f>IF(Plánovanie!$Q$58=400,192,0)</f>
        <v>0</v>
      </c>
      <c r="AH53" s="84">
        <f>IF(Plánovanie!$Q$58=450,224,0)</f>
        <v>0</v>
      </c>
      <c r="AI53" s="84">
        <f>IF(Plánovanie!$Q$58=500,224,0)</f>
        <v>0</v>
      </c>
      <c r="AJ53" s="84">
        <f>IF(Plánovanie!$Q$58=550,224,0)</f>
        <v>0</v>
      </c>
      <c r="AK53" s="84">
        <f>IF(Plánovanie!$Q$58=600,224,0)</f>
        <v>0</v>
      </c>
      <c r="AL53" s="84">
        <f t="shared" si="0"/>
        <v>0</v>
      </c>
    </row>
    <row r="54" spans="30:38" ht="9.9499999999999993" customHeight="1">
      <c r="AD54" s="84">
        <v>4</v>
      </c>
      <c r="AE54" s="84">
        <f>IF(Plánovanie!$W$58=300,128,0)</f>
        <v>0</v>
      </c>
      <c r="AF54" s="84">
        <f>IF(Plánovanie!$W$58=350,128,0)</f>
        <v>0</v>
      </c>
      <c r="AG54" s="84">
        <f>IF(Plánovanie!$W$58=400,192,0)</f>
        <v>0</v>
      </c>
      <c r="AH54" s="84">
        <f>IF(Plánovanie!$W$58=450,224,0)</f>
        <v>0</v>
      </c>
      <c r="AI54" s="84">
        <f>IF(Plánovanie!$W$58=500,224,0)</f>
        <v>0</v>
      </c>
      <c r="AJ54" s="84">
        <f>IF(Plánovanie!$W$58=550,224,0)</f>
        <v>0</v>
      </c>
      <c r="AK54" s="84">
        <f>IF(Plánovanie!$W$58=600,224,0)</f>
        <v>0</v>
      </c>
      <c r="AL54" s="84">
        <f t="shared" si="0"/>
        <v>0</v>
      </c>
    </row>
    <row r="55" spans="30:38" ht="9.9499999999999993" customHeight="1">
      <c r="AD55" s="84">
        <v>5</v>
      </c>
      <c r="AE55" s="84">
        <f>IF(Plánovanie!$AC$58=300,128,0)</f>
        <v>0</v>
      </c>
      <c r="AF55" s="84">
        <f>IF(Plánovanie!$AC$58=350,128,0)</f>
        <v>0</v>
      </c>
      <c r="AG55" s="84">
        <f>IF(Plánovanie!$AC$58=400,192,0)</f>
        <v>0</v>
      </c>
      <c r="AH55" s="84">
        <f>IF(Plánovanie!$AC$58=450,224,0)</f>
        <v>0</v>
      </c>
      <c r="AI55" s="84">
        <f>IF(Plánovanie!$AC$58=500,224,0)</f>
        <v>0</v>
      </c>
      <c r="AJ55" s="84">
        <f>IF(Plánovanie!$AC$58=550,224,0)</f>
        <v>0</v>
      </c>
      <c r="AK55" s="84">
        <f>IF(Plánovanie!$AC$58=600,224,0)</f>
        <v>0</v>
      </c>
      <c r="AL55" s="84">
        <f t="shared" si="0"/>
        <v>0</v>
      </c>
    </row>
    <row r="56" spans="30:38" ht="9.9499999999999993" customHeight="1">
      <c r="AD56" s="84">
        <v>6</v>
      </c>
      <c r="AE56" s="84">
        <f>IF(Plánovanie!$AI$58=300,128,0)</f>
        <v>0</v>
      </c>
      <c r="AF56" s="84">
        <f>IF(Plánovanie!$AI$58=350,128,0)</f>
        <v>0</v>
      </c>
      <c r="AG56" s="84">
        <f>IF(Plánovanie!$AI$58=400,192,0)</f>
        <v>0</v>
      </c>
      <c r="AH56" s="84">
        <f>IF(Plánovanie!$AI$58=450,224,0)</f>
        <v>0</v>
      </c>
      <c r="AI56" s="84">
        <f>IF(Plánovanie!$AI$58=500,224,0)</f>
        <v>0</v>
      </c>
      <c r="AJ56" s="84">
        <f>IF(Plánovanie!$AI$58=550,224,0)</f>
        <v>0</v>
      </c>
      <c r="AK56" s="84">
        <f>IF(Plánovanie!$AI$58=600,224,0)</f>
        <v>0</v>
      </c>
      <c r="AL56" s="84">
        <f t="shared" si="0"/>
        <v>0</v>
      </c>
    </row>
    <row r="57" spans="30:38" ht="9.9499999999999993" customHeight="1"/>
    <row r="58" spans="30:38" ht="9.9499999999999993" customHeight="1"/>
    <row r="59" spans="30:38" ht="9.9499999999999993" customHeight="1"/>
    <row r="60" spans="30:38" ht="9.9499999999999993" customHeight="1"/>
    <row r="61" spans="30:38" ht="9.9499999999999993" customHeight="1"/>
    <row r="62" spans="30:38" ht="9.9499999999999993" customHeight="1"/>
    <row r="63" spans="30:38" ht="9.9499999999999993" customHeight="1"/>
  </sheetData>
  <sheetProtection password="9354" sheet="1" objects="1" scenarios="1"/>
  <customSheetViews>
    <customSheetView guid="{2B024516-E55F-4CE8-BC5E-5C8DE3FAA567}" showGridLines="0" zeroValues="0">
      <selection activeCell="K34" sqref="K34:K35"/>
      <pageMargins left="0.25" right="0.25" top="0.75" bottom="0.75" header="0.3" footer="0.3"/>
      <pageSetup paperSize="9" orientation="landscape" r:id="rId1"/>
    </customSheetView>
  </customSheetViews>
  <mergeCells count="36">
    <mergeCell ref="AA36:AB36"/>
    <mergeCell ref="AA24:AB24"/>
    <mergeCell ref="P34:R35"/>
    <mergeCell ref="T34:V35"/>
    <mergeCell ref="AA6:AB6"/>
    <mergeCell ref="AA12:AB12"/>
    <mergeCell ref="AA18:AB18"/>
    <mergeCell ref="AA30:AB30"/>
    <mergeCell ref="V19:V20"/>
    <mergeCell ref="V25:V26"/>
    <mergeCell ref="V7:V8"/>
    <mergeCell ref="V13:V14"/>
    <mergeCell ref="V31:V32"/>
    <mergeCell ref="P22:R23"/>
    <mergeCell ref="P28:R29"/>
    <mergeCell ref="P4:R5"/>
    <mergeCell ref="T4:V5"/>
    <mergeCell ref="T10:V11"/>
    <mergeCell ref="P10:R11"/>
    <mergeCell ref="P16:R17"/>
    <mergeCell ref="S7:T8"/>
    <mergeCell ref="S13:T14"/>
    <mergeCell ref="C22:C23"/>
    <mergeCell ref="V37:V38"/>
    <mergeCell ref="S37:T38"/>
    <mergeCell ref="T16:V17"/>
    <mergeCell ref="T22:V23"/>
    <mergeCell ref="T28:V29"/>
    <mergeCell ref="S19:T20"/>
    <mergeCell ref="S25:T26"/>
    <mergeCell ref="S31:T32"/>
    <mergeCell ref="M37:M38"/>
    <mergeCell ref="K34:K35"/>
    <mergeCell ref="I31:I32"/>
    <mergeCell ref="G28:G29"/>
    <mergeCell ref="E25:E26"/>
  </mergeCells>
  <conditionalFormatting sqref="AB39">
    <cfRule type="expression" dxfId="65" priority="42">
      <formula>$C$3&gt;0</formula>
    </cfRule>
  </conditionalFormatting>
  <conditionalFormatting sqref="AB33">
    <cfRule type="expression" dxfId="64" priority="41">
      <formula>$C$3&gt;1</formula>
    </cfRule>
  </conditionalFormatting>
  <conditionalFormatting sqref="AB27">
    <cfRule type="expression" dxfId="63" priority="40">
      <formula>$C$3&gt;2</formula>
    </cfRule>
  </conditionalFormatting>
  <conditionalFormatting sqref="AB21">
    <cfRule type="expression" dxfId="62" priority="39">
      <formula>$C$3&gt;3</formula>
    </cfRule>
  </conditionalFormatting>
  <conditionalFormatting sqref="AB15">
    <cfRule type="expression" dxfId="61" priority="38">
      <formula>$C$3&gt;4</formula>
    </cfRule>
  </conditionalFormatting>
  <conditionalFormatting sqref="AB9">
    <cfRule type="expression" dxfId="60" priority="37">
      <formula>$C$3&gt;5</formula>
    </cfRule>
  </conditionalFormatting>
  <conditionalFormatting sqref="M37:M38">
    <cfRule type="expression" dxfId="59" priority="36">
      <formula>$C$3&gt;0</formula>
    </cfRule>
  </conditionalFormatting>
  <conditionalFormatting sqref="K34:K35">
    <cfRule type="expression" dxfId="58" priority="35">
      <formula>$C$3&gt;1</formula>
    </cfRule>
  </conditionalFormatting>
  <conditionalFormatting sqref="I31:I32">
    <cfRule type="expression" dxfId="57" priority="34">
      <formula>$C$3&gt;2</formula>
    </cfRule>
  </conditionalFormatting>
  <conditionalFormatting sqref="G28:G29">
    <cfRule type="expression" dxfId="56" priority="33">
      <formula>$C$3&gt;3</formula>
    </cfRule>
  </conditionalFormatting>
  <conditionalFormatting sqref="E25:E26">
    <cfRule type="expression" dxfId="55" priority="32">
      <formula>$C$3&gt;4</formula>
    </cfRule>
  </conditionalFormatting>
  <conditionalFormatting sqref="C22:C23">
    <cfRule type="expression" dxfId="54" priority="31">
      <formula>$C$3&gt;5</formula>
    </cfRule>
  </conditionalFormatting>
  <conditionalFormatting sqref="Z36">
    <cfRule type="expression" dxfId="53" priority="30">
      <formula>$C$3&gt;0</formula>
    </cfRule>
  </conditionalFormatting>
  <conditionalFormatting sqref="Z30">
    <cfRule type="expression" dxfId="52" priority="29">
      <formula>$C$3&gt;1</formula>
    </cfRule>
  </conditionalFormatting>
  <conditionalFormatting sqref="Z24">
    <cfRule type="expression" dxfId="51" priority="28">
      <formula>$C$3&gt;2</formula>
    </cfRule>
  </conditionalFormatting>
  <conditionalFormatting sqref="Z18">
    <cfRule type="expression" dxfId="50" priority="27">
      <formula>$C$3&gt;3</formula>
    </cfRule>
  </conditionalFormatting>
  <conditionalFormatting sqref="Z12">
    <cfRule type="expression" dxfId="49" priority="26">
      <formula>$C$3&gt;4</formula>
    </cfRule>
  </conditionalFormatting>
  <conditionalFormatting sqref="Z6">
    <cfRule type="expression" dxfId="48" priority="25">
      <formula>$C$3&gt;5</formula>
    </cfRule>
  </conditionalFormatting>
  <conditionalFormatting sqref="AC39">
    <cfRule type="expression" dxfId="47" priority="24">
      <formula>$AB$39&gt;0</formula>
    </cfRule>
  </conditionalFormatting>
  <conditionalFormatting sqref="AA36:AB36">
    <cfRule type="expression" dxfId="46" priority="23">
      <formula>$Z$36&gt;0</formula>
    </cfRule>
  </conditionalFormatting>
  <conditionalFormatting sqref="AC33">
    <cfRule type="expression" dxfId="45" priority="22">
      <formula>$AB$33&gt;0</formula>
    </cfRule>
  </conditionalFormatting>
  <conditionalFormatting sqref="AA30:AB30">
    <cfRule type="expression" dxfId="44" priority="21">
      <formula>$Z$30&gt;0</formula>
    </cfRule>
  </conditionalFormatting>
  <conditionalFormatting sqref="AC27">
    <cfRule type="expression" dxfId="43" priority="20">
      <formula>$AB$27&gt;0</formula>
    </cfRule>
  </conditionalFormatting>
  <conditionalFormatting sqref="AA24:AB24">
    <cfRule type="expression" dxfId="42" priority="19">
      <formula>$Z$24&gt;0</formula>
    </cfRule>
  </conditionalFormatting>
  <conditionalFormatting sqref="AC21">
    <cfRule type="expression" dxfId="41" priority="18">
      <formula>$AB$21&gt;0</formula>
    </cfRule>
  </conditionalFormatting>
  <conditionalFormatting sqref="AA18:AB18">
    <cfRule type="expression" dxfId="40" priority="17">
      <formula>$Z$18&gt;0</formula>
    </cfRule>
  </conditionalFormatting>
  <conditionalFormatting sqref="AC15">
    <cfRule type="expression" dxfId="39" priority="16">
      <formula>$AB$15&gt;0</formula>
    </cfRule>
  </conditionalFormatting>
  <conditionalFormatting sqref="AA12:AB12">
    <cfRule type="expression" dxfId="38" priority="15">
      <formula>$Z$12&gt;0</formula>
    </cfRule>
  </conditionalFormatting>
  <conditionalFormatting sqref="AC9">
    <cfRule type="expression" dxfId="37" priority="14">
      <formula>$AB$9&gt;0</formula>
    </cfRule>
  </conditionalFormatting>
  <conditionalFormatting sqref="AA6:AB6">
    <cfRule type="expression" dxfId="36" priority="13">
      <formula>$Z$6&gt;0</formula>
    </cfRule>
  </conditionalFormatting>
  <pageMargins left="0.25" right="0.25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B1:W34"/>
  <sheetViews>
    <sheetView showGridLines="0" zoomScaleNormal="100" workbookViewId="0"/>
  </sheetViews>
  <sheetFormatPr defaultRowHeight="15"/>
  <cols>
    <col min="4" max="7" width="8.140625" customWidth="1"/>
    <col min="9" max="12" width="8.140625" customWidth="1"/>
    <col min="14" max="17" width="8.140625" customWidth="1"/>
  </cols>
  <sheetData>
    <row r="1" spans="4:23" ht="5.0999999999999996" customHeight="1"/>
    <row r="2" spans="4:23">
      <c r="N2" s="72"/>
      <c r="O2" s="73"/>
      <c r="P2" s="73"/>
      <c r="Q2" s="73"/>
      <c r="R2" s="74"/>
      <c r="S2" s="71"/>
    </row>
    <row r="3" spans="4:23">
      <c r="N3" s="71"/>
      <c r="S3" s="71"/>
    </row>
    <row r="4" spans="4:23">
      <c r="I4" s="72"/>
      <c r="J4" s="73"/>
      <c r="K4" s="73"/>
      <c r="L4" s="73"/>
      <c r="M4" s="74"/>
      <c r="N4" s="71"/>
      <c r="S4" s="71"/>
    </row>
    <row r="5" spans="4:23">
      <c r="I5" s="71"/>
      <c r="N5" s="71"/>
      <c r="S5" s="71"/>
      <c r="W5" s="69"/>
    </row>
    <row r="6" spans="4:23">
      <c r="D6" s="72"/>
      <c r="E6" s="73"/>
      <c r="F6" s="73"/>
      <c r="G6" s="73"/>
      <c r="H6" s="74"/>
      <c r="I6" s="71"/>
      <c r="N6" s="71"/>
      <c r="S6" s="71"/>
      <c r="W6" s="68"/>
    </row>
    <row r="7" spans="4:23">
      <c r="D7" s="71"/>
      <c r="I7" s="71"/>
      <c r="N7" s="71"/>
      <c r="S7" s="71"/>
      <c r="W7" s="69"/>
    </row>
    <row r="8" spans="4:23">
      <c r="D8" s="71"/>
      <c r="I8" s="71"/>
      <c r="N8" s="71"/>
      <c r="S8" s="71"/>
      <c r="W8" s="67"/>
    </row>
    <row r="9" spans="4:23">
      <c r="D9" s="71"/>
      <c r="I9" s="71"/>
      <c r="N9" s="71"/>
      <c r="S9" s="71"/>
      <c r="W9" s="69"/>
    </row>
    <row r="10" spans="4:23">
      <c r="D10" s="71"/>
      <c r="I10" s="71"/>
      <c r="N10" s="71"/>
      <c r="S10" s="71"/>
      <c r="W10" s="68"/>
    </row>
    <row r="11" spans="4:23">
      <c r="D11" s="71"/>
      <c r="I11" s="71"/>
      <c r="N11" s="71"/>
      <c r="S11" s="71"/>
      <c r="W11" s="56"/>
    </row>
    <row r="12" spans="4:23">
      <c r="D12" s="71"/>
      <c r="I12" s="71"/>
      <c r="N12" s="71"/>
      <c r="S12" s="71"/>
      <c r="W12" s="67"/>
    </row>
    <row r="13" spans="4:23">
      <c r="D13" s="71"/>
      <c r="I13" s="71"/>
      <c r="N13" s="71"/>
      <c r="S13" s="71"/>
      <c r="W13" s="70"/>
    </row>
    <row r="14" spans="4:23">
      <c r="D14" s="71"/>
      <c r="I14" s="71"/>
      <c r="N14" s="71"/>
      <c r="S14" s="71"/>
      <c r="W14" s="66"/>
    </row>
    <row r="15" spans="4:23">
      <c r="D15" s="71"/>
      <c r="I15" s="71"/>
      <c r="N15" s="71"/>
      <c r="S15" s="71"/>
      <c r="U15" s="16"/>
      <c r="W15" s="65"/>
    </row>
    <row r="16" spans="4:23">
      <c r="D16" s="71"/>
      <c r="I16" s="71"/>
      <c r="N16" s="71"/>
      <c r="S16" s="71"/>
      <c r="W16" s="65"/>
    </row>
    <row r="17" spans="2:18" ht="18" customHeight="1">
      <c r="B17" s="156" t="s">
        <v>35</v>
      </c>
      <c r="C17" s="157"/>
      <c r="D17" s="164" t="s">
        <v>44</v>
      </c>
      <c r="E17" s="160"/>
      <c r="F17" s="160"/>
      <c r="G17" s="160"/>
      <c r="H17" s="58">
        <f>IF(Plánovanie!$E$28&gt;0,IF(Plánovanie!$E$60="Bez relingu",47.5+Plánovanie!$G$23+Plánovanie!$E$56-Plánovanie!$E$47,0),0)</f>
        <v>0</v>
      </c>
      <c r="I17" s="159" t="s">
        <v>44</v>
      </c>
      <c r="J17" s="160"/>
      <c r="K17" s="160"/>
      <c r="L17" s="160"/>
      <c r="M17" s="58">
        <f>IF(Plánovanie!$E$28&gt;0,IF(Plánovanie!$E$60="Jednoreling",47.5+Plánovanie!$G$23+Plánovanie!$E$56-Plánovanie!$E$47,0),0)</f>
        <v>0</v>
      </c>
      <c r="N17" s="159" t="s">
        <v>44</v>
      </c>
      <c r="O17" s="160"/>
      <c r="P17" s="160"/>
      <c r="Q17" s="160"/>
      <c r="R17" s="59">
        <f>IF(Plánovanie!$E$28&gt;0,IF(Plánovanie!$E$60="Dvojreling",47.5+Plánovanie!$G$23+Plánovanie!$E$56-Plánovanie!$E$47,0),0)</f>
        <v>0</v>
      </c>
    </row>
    <row r="18" spans="2:18" ht="18" customHeight="1">
      <c r="B18" s="156"/>
      <c r="C18" s="157"/>
      <c r="D18" s="165" t="s">
        <v>41</v>
      </c>
      <c r="E18" s="166"/>
      <c r="F18" s="166"/>
      <c r="G18" s="166"/>
      <c r="H18" s="60">
        <f>IF(Plánovanie!$E$28&gt;0,IF(Plánovanie!$E$60="Bez relingu",15.5+Plánovanie!$P$12-Plánovanie!$Y$23,0),0)</f>
        <v>0</v>
      </c>
      <c r="I18" s="161" t="s">
        <v>41</v>
      </c>
      <c r="J18" s="162"/>
      <c r="K18" s="162"/>
      <c r="L18" s="162"/>
      <c r="M18" s="60">
        <f>IF(Plánovanie!$E$28&gt;0,IF(Plánovanie!$E$60="Jednoreling",15.5+Plánovanie!$P$12-Plánovanie!$Y$23,0),0)</f>
        <v>0</v>
      </c>
      <c r="N18" s="161" t="s">
        <v>41</v>
      </c>
      <c r="O18" s="162"/>
      <c r="P18" s="162"/>
      <c r="Q18" s="162"/>
      <c r="R18" s="61">
        <f>IF(Plánovanie!$E$28&gt;0,IF(Plánovanie!$E$60="Dvojreling",15.5+Plánovanie!$P$12-Plánovanie!$Y$23,0),0)</f>
        <v>0</v>
      </c>
    </row>
    <row r="19" spans="2:18" ht="18" customHeight="1">
      <c r="B19" s="156"/>
      <c r="C19" s="157"/>
      <c r="D19" s="158" t="s">
        <v>42</v>
      </c>
      <c r="E19" s="158"/>
      <c r="F19" s="158"/>
      <c r="G19" s="158"/>
      <c r="H19" s="62">
        <f>IF(Plánovanie!$E$28&gt;0,IF(Plánovanie!$E$60="Bez relingu",15.5+Plánovanie!$G$12-Plánovanie!$P$23,0),0)</f>
        <v>0</v>
      </c>
      <c r="I19" s="163" t="s">
        <v>43</v>
      </c>
      <c r="J19" s="158"/>
      <c r="K19" s="158"/>
      <c r="L19" s="158"/>
      <c r="M19" s="62">
        <f>IF(Plánovanie!$E$28&gt;0,IF(Plánovanie!$E$60="Jednoreling",15.5+Plánovanie!$G$12-Plánovanie!$P$23,0),0)</f>
        <v>0</v>
      </c>
      <c r="N19" s="163" t="s">
        <v>42</v>
      </c>
      <c r="O19" s="158"/>
      <c r="P19" s="158"/>
      <c r="Q19" s="158"/>
      <c r="R19" s="63">
        <f>IF(Plánovanie!$E$28&gt;0,IF(Plánovanie!$E$60="Dvojreling",15.5+Plánovanie!$G$12-Plánovanie!$P$23,0),0)</f>
        <v>0</v>
      </c>
    </row>
    <row r="20" spans="2:18" ht="18" customHeight="1">
      <c r="B20" s="156" t="s">
        <v>36</v>
      </c>
      <c r="C20" s="157"/>
      <c r="D20" s="164" t="s">
        <v>44</v>
      </c>
      <c r="E20" s="160"/>
      <c r="F20" s="160"/>
      <c r="G20" s="160"/>
      <c r="H20" s="64">
        <f>IF(Plánovanie!$E$28&gt;1,IF(Plánovanie!$K$60="Bez relingu",47.5+Plánovanie!$K$56,0),0)</f>
        <v>0</v>
      </c>
      <c r="I20" s="159" t="s">
        <v>44</v>
      </c>
      <c r="J20" s="160"/>
      <c r="K20" s="160"/>
      <c r="L20" s="160"/>
      <c r="M20" s="64">
        <f>IF(Plánovanie!$E$28&gt;1,IF(Plánovanie!$K$60="Jednoreling",47.5+Plánovanie!$K$56,0),0)</f>
        <v>0</v>
      </c>
      <c r="N20" s="159" t="s">
        <v>44</v>
      </c>
      <c r="O20" s="160"/>
      <c r="P20" s="160"/>
      <c r="Q20" s="160"/>
      <c r="R20" s="61">
        <f>IF(Plánovanie!$E$28&gt;1,IF(Plánovanie!$K$60="Dvojreling",47.5+Plánovanie!$K$56,0),0)</f>
        <v>0</v>
      </c>
    </row>
    <row r="21" spans="2:18" ht="18" customHeight="1">
      <c r="B21" s="156"/>
      <c r="C21" s="157"/>
      <c r="D21" s="162" t="s">
        <v>41</v>
      </c>
      <c r="E21" s="162"/>
      <c r="F21" s="162"/>
      <c r="G21" s="162"/>
      <c r="H21" s="60">
        <f>IF(Plánovanie!$E$28&gt;1,IF(Plánovanie!$K$60="Bez relingu",15.5+Plánovanie!$P$12-Plánovanie!$Y$23,0),0)</f>
        <v>0</v>
      </c>
      <c r="I21" s="161" t="s">
        <v>41</v>
      </c>
      <c r="J21" s="162"/>
      <c r="K21" s="162"/>
      <c r="L21" s="162"/>
      <c r="M21" s="60">
        <f>IF(Plánovanie!$E$28&gt;1,IF(Plánovanie!$K$60="Jednoreling",15.5+Plánovanie!$P$12-Plánovanie!$Y$23,0),0)</f>
        <v>0</v>
      </c>
      <c r="N21" s="161" t="s">
        <v>41</v>
      </c>
      <c r="O21" s="162"/>
      <c r="P21" s="162"/>
      <c r="Q21" s="162"/>
      <c r="R21" s="61">
        <f>IF(Plánovanie!$E$28&gt;1,IF(Plánovanie!$K$60="Dvojreling",15.5+Plánovanie!$P$12-Plánovanie!$Y$23,0),0)</f>
        <v>0</v>
      </c>
    </row>
    <row r="22" spans="2:18" ht="18" customHeight="1">
      <c r="B22" s="156"/>
      <c r="C22" s="157"/>
      <c r="D22" s="158" t="s">
        <v>43</v>
      </c>
      <c r="E22" s="158"/>
      <c r="F22" s="158"/>
      <c r="G22" s="158"/>
      <c r="H22" s="62">
        <f>IF(Plánovanie!$E$28&gt;1,IF(Plánovanie!$K$60="Bez relingu",15.5+Plánovanie!$G$12-Plánovanie!$P$23,0),0)</f>
        <v>0</v>
      </c>
      <c r="I22" s="163" t="s">
        <v>43</v>
      </c>
      <c r="J22" s="158"/>
      <c r="K22" s="158"/>
      <c r="L22" s="158"/>
      <c r="M22" s="62">
        <f>IF(Plánovanie!$E$28&gt;1,IF(Plánovanie!$K$60="Jednoreling",15.5+Plánovanie!$G$12-Plánovanie!$P$23,0),0)</f>
        <v>0</v>
      </c>
      <c r="N22" s="163" t="s">
        <v>42</v>
      </c>
      <c r="O22" s="158"/>
      <c r="P22" s="158"/>
      <c r="Q22" s="158"/>
      <c r="R22" s="63">
        <f>IF(Plánovanie!$E$28&gt;1,IF(Plánovanie!$K$60="Dvojreling",15.5+Plánovanie!$G$12-Plánovanie!$P$23,0),0)</f>
        <v>0</v>
      </c>
    </row>
    <row r="23" spans="2:18" ht="18" customHeight="1">
      <c r="B23" s="156" t="s">
        <v>37</v>
      </c>
      <c r="C23" s="157"/>
      <c r="D23" s="164" t="s">
        <v>44</v>
      </c>
      <c r="E23" s="160"/>
      <c r="F23" s="160"/>
      <c r="G23" s="160"/>
      <c r="H23" s="64">
        <f>IF(Plánovanie!$E$28&gt;2,IF(Plánovanie!$Q$60="Bez relingu",47.5+Plánovanie!$Q$56,0),0)</f>
        <v>0</v>
      </c>
      <c r="I23" s="159" t="s">
        <v>44</v>
      </c>
      <c r="J23" s="160"/>
      <c r="K23" s="160"/>
      <c r="L23" s="160"/>
      <c r="M23" s="64">
        <f>IF(Plánovanie!$E$28&gt;2,IF(Plánovanie!$Q$60="Jednoreling",47.5+Plánovanie!$Q$56,0),0)</f>
        <v>0</v>
      </c>
      <c r="N23" s="159" t="s">
        <v>44</v>
      </c>
      <c r="O23" s="160"/>
      <c r="P23" s="160"/>
      <c r="Q23" s="160"/>
      <c r="R23" s="61">
        <f>IF(Plánovanie!$E$28&gt;2,IF(Plánovanie!$Q$60="Dvojreling",47.5+Plánovanie!$Q$56,0),0)</f>
        <v>0</v>
      </c>
    </row>
    <row r="24" spans="2:18" ht="18" customHeight="1">
      <c r="B24" s="156"/>
      <c r="C24" s="157"/>
      <c r="D24" s="162" t="s">
        <v>41</v>
      </c>
      <c r="E24" s="162"/>
      <c r="F24" s="162"/>
      <c r="G24" s="162"/>
      <c r="H24" s="60">
        <f>IF(Plánovanie!$E$28&gt;2,IF(Plánovanie!$Q$60="Bez relingu",15.5+Plánovanie!$P$12-Plánovanie!$Y$23,0),0)</f>
        <v>0</v>
      </c>
      <c r="I24" s="161" t="s">
        <v>41</v>
      </c>
      <c r="J24" s="162"/>
      <c r="K24" s="162"/>
      <c r="L24" s="162"/>
      <c r="M24" s="60">
        <f>IF(Plánovanie!$E$28&gt;2,IF(Plánovanie!$Q$60="Jednoreling",15.5+Plánovanie!$P$12-Plánovanie!$Y$23,0),0)</f>
        <v>0</v>
      </c>
      <c r="N24" s="161" t="s">
        <v>46</v>
      </c>
      <c r="O24" s="162"/>
      <c r="P24" s="162"/>
      <c r="Q24" s="162"/>
      <c r="R24" s="61">
        <f>IF(Plánovanie!$E$28&gt;2,IF(Plánovanie!$Q$60="Dvojreling",15.5+Plánovanie!$P$12-Plánovanie!$Y$23,0),0)</f>
        <v>0</v>
      </c>
    </row>
    <row r="25" spans="2:18" ht="18" customHeight="1">
      <c r="B25" s="156"/>
      <c r="C25" s="157"/>
      <c r="D25" s="158" t="s">
        <v>42</v>
      </c>
      <c r="E25" s="158"/>
      <c r="F25" s="158"/>
      <c r="G25" s="158"/>
      <c r="H25" s="62">
        <f>IF(Plánovanie!$E$28&gt;2,IF(Plánovanie!$Q$60="Bez relingu",15.5+Plánovanie!$G$12-Plánovanie!$P$23,0),0)</f>
        <v>0</v>
      </c>
      <c r="I25" s="163" t="s">
        <v>42</v>
      </c>
      <c r="J25" s="158"/>
      <c r="K25" s="158"/>
      <c r="L25" s="158"/>
      <c r="M25" s="62">
        <f>IF(Plánovanie!$E$28&gt;2,IF(Plánovanie!$Q$60="Jednoreling",15.5+Plánovanie!$G$12-Plánovanie!$P$23,0),0)</f>
        <v>0</v>
      </c>
      <c r="N25" s="163" t="s">
        <v>42</v>
      </c>
      <c r="O25" s="158"/>
      <c r="P25" s="158"/>
      <c r="Q25" s="158"/>
      <c r="R25" s="63">
        <f>IF(Plánovanie!$E$28&gt;2,IF(Plánovanie!$Q$60="Dvojreling",15.5+Plánovanie!$G$12-Plánovanie!$P$23,0),0)</f>
        <v>0</v>
      </c>
    </row>
    <row r="26" spans="2:18" ht="18" customHeight="1">
      <c r="B26" s="156" t="s">
        <v>38</v>
      </c>
      <c r="C26" s="157"/>
      <c r="D26" s="164" t="s">
        <v>44</v>
      </c>
      <c r="E26" s="160"/>
      <c r="F26" s="160"/>
      <c r="G26" s="160"/>
      <c r="H26" s="64">
        <f>IF(Plánovanie!$E$28&gt;3,IF(Plánovanie!$W$60="Bez relingu",47.5+Plánovanie!$W$56,0),0)</f>
        <v>0</v>
      </c>
      <c r="I26" s="159" t="s">
        <v>45</v>
      </c>
      <c r="J26" s="160"/>
      <c r="K26" s="160"/>
      <c r="L26" s="160"/>
      <c r="M26" s="64">
        <f>IF(Plánovanie!$E$28&gt;3,IF(Plánovanie!$W$60="Jednoreling",47.5+Plánovanie!$W$56,0),0)</f>
        <v>0</v>
      </c>
      <c r="N26" s="159" t="s">
        <v>44</v>
      </c>
      <c r="O26" s="160"/>
      <c r="P26" s="160"/>
      <c r="Q26" s="160"/>
      <c r="R26" s="61">
        <f>IF(Plánovanie!$E$28&gt;3,IF(Plánovanie!$W$60="Dvojreling",47.5+Plánovanie!$W$56,0),0)</f>
        <v>0</v>
      </c>
    </row>
    <row r="27" spans="2:18" ht="18" customHeight="1">
      <c r="B27" s="156"/>
      <c r="C27" s="157"/>
      <c r="D27" s="162" t="s">
        <v>41</v>
      </c>
      <c r="E27" s="162"/>
      <c r="F27" s="162"/>
      <c r="G27" s="162"/>
      <c r="H27" s="60">
        <f>IF(Plánovanie!$E$28&gt;3,IF(Plánovanie!$W$60="Bez relingu",15.5+Plánovanie!$P$12-Plánovanie!$Y$23,0),0)</f>
        <v>0</v>
      </c>
      <c r="I27" s="161" t="s">
        <v>41</v>
      </c>
      <c r="J27" s="162"/>
      <c r="K27" s="162"/>
      <c r="L27" s="162"/>
      <c r="M27" s="60">
        <f>IF(Plánovanie!$E$28&gt;3,IF(Plánovanie!$W$60="Jednoreling",15.5+Plánovanie!$P$12-Plánovanie!$Y$23,0),0)</f>
        <v>0</v>
      </c>
      <c r="N27" s="161" t="s">
        <v>41</v>
      </c>
      <c r="O27" s="162"/>
      <c r="P27" s="162"/>
      <c r="Q27" s="162"/>
      <c r="R27" s="61">
        <f>IF(Plánovanie!$E$28&gt;3,IF(Plánovanie!$W$60="Dvojreling",15.5+Plánovanie!$P$12-Plánovanie!$Y$23,0),0)</f>
        <v>0</v>
      </c>
    </row>
    <row r="28" spans="2:18" ht="18" customHeight="1">
      <c r="B28" s="156"/>
      <c r="C28" s="157"/>
      <c r="D28" s="158" t="s">
        <v>42</v>
      </c>
      <c r="E28" s="158"/>
      <c r="F28" s="158"/>
      <c r="G28" s="158"/>
      <c r="H28" s="62">
        <f>IF(Plánovanie!$E$28&gt;3,IF(Plánovanie!$W$60="Bez relingu",15.5+Plánovanie!$G$12-Plánovanie!$P$23,0),0)</f>
        <v>0</v>
      </c>
      <c r="I28" s="163" t="s">
        <v>42</v>
      </c>
      <c r="J28" s="158"/>
      <c r="K28" s="158"/>
      <c r="L28" s="158"/>
      <c r="M28" s="62">
        <f>IF(Plánovanie!$E$28&gt;3,IF(Plánovanie!$W$60="Jednoreling",15.5+Plánovanie!$G$12-Plánovanie!$P$23,0),0)</f>
        <v>0</v>
      </c>
      <c r="N28" s="163" t="s">
        <v>42</v>
      </c>
      <c r="O28" s="158"/>
      <c r="P28" s="158"/>
      <c r="Q28" s="158"/>
      <c r="R28" s="63">
        <f>IF(Plánovanie!$E$28&gt;3,IF(Plánovanie!$W$60="Dvojreling",15.5+Plánovanie!$G$12-Plánovanie!$P$23,0),0)</f>
        <v>0</v>
      </c>
    </row>
    <row r="29" spans="2:18" ht="18" customHeight="1">
      <c r="B29" s="156" t="s">
        <v>39</v>
      </c>
      <c r="C29" s="157"/>
      <c r="D29" s="164" t="s">
        <v>44</v>
      </c>
      <c r="E29" s="160"/>
      <c r="F29" s="160"/>
      <c r="G29" s="160"/>
      <c r="H29" s="64">
        <f>IF(Plánovanie!$E$28&gt;4,IF(Plánovanie!$AC$60="Bez relingu",47.5+Plánovanie!$AC$56,0),0)</f>
        <v>0</v>
      </c>
      <c r="I29" s="159" t="s">
        <v>45</v>
      </c>
      <c r="J29" s="160"/>
      <c r="K29" s="160"/>
      <c r="L29" s="160"/>
      <c r="M29" s="64">
        <f>IF(Plánovanie!$E$28&gt;4,IF(Plánovanie!$AC$60="Jednoreling",47.5+Plánovanie!$AC$56,0),0)</f>
        <v>0</v>
      </c>
      <c r="N29" s="159" t="s">
        <v>44</v>
      </c>
      <c r="O29" s="160"/>
      <c r="P29" s="160"/>
      <c r="Q29" s="160"/>
      <c r="R29" s="61">
        <f>IF(Plánovanie!$E$28&gt;4,IF(Plánovanie!$AC$60="Dvojreling",47.5+Plánovanie!$AC$56,0),0)</f>
        <v>0</v>
      </c>
    </row>
    <row r="30" spans="2:18" ht="18" customHeight="1">
      <c r="B30" s="156"/>
      <c r="C30" s="157"/>
      <c r="D30" s="162" t="s">
        <v>41</v>
      </c>
      <c r="E30" s="162"/>
      <c r="F30" s="162"/>
      <c r="G30" s="162"/>
      <c r="H30" s="60">
        <f>IF(Plánovanie!$E$28&gt;4,IF(Plánovanie!$AC$60="Bez relingu",15.5+Plánovanie!$P$12-Plánovanie!$Y$23,0),0)</f>
        <v>0</v>
      </c>
      <c r="I30" s="161" t="s">
        <v>41</v>
      </c>
      <c r="J30" s="162"/>
      <c r="K30" s="162"/>
      <c r="L30" s="162"/>
      <c r="M30" s="60">
        <f>IF(Plánovanie!$E$28&gt;4,IF(Plánovanie!$AC$60="Jednoreling",15.5+Plánovanie!$P$12-Plánovanie!$Y$23,0),0)</f>
        <v>0</v>
      </c>
      <c r="N30" s="161" t="s">
        <v>41</v>
      </c>
      <c r="O30" s="162"/>
      <c r="P30" s="162"/>
      <c r="Q30" s="162"/>
      <c r="R30" s="61">
        <f>IF(Plánovanie!$E$28&gt;4,IF(Plánovanie!$AC$60="Dvojreling",15.5+Plánovanie!$P$12-Plánovanie!$Y$23,0),0)</f>
        <v>0</v>
      </c>
    </row>
    <row r="31" spans="2:18" ht="18" customHeight="1">
      <c r="B31" s="156"/>
      <c r="C31" s="157"/>
      <c r="D31" s="158" t="s">
        <v>42</v>
      </c>
      <c r="E31" s="158"/>
      <c r="F31" s="158"/>
      <c r="G31" s="158"/>
      <c r="H31" s="62">
        <f>IF(Plánovanie!$E$28&gt;4,IF(Plánovanie!$AC$60="Bez relingu",15.5+Plánovanie!$G$12-Plánovanie!$P$23,0),0)</f>
        <v>0</v>
      </c>
      <c r="I31" s="163" t="s">
        <v>42</v>
      </c>
      <c r="J31" s="158"/>
      <c r="K31" s="158"/>
      <c r="L31" s="158"/>
      <c r="M31" s="62">
        <f>IF(Plánovanie!$E$28&gt;4,IF(Plánovanie!$AC$60="Jednoreling",15.5+Plánovanie!$G$12-Plánovanie!$P$23,0),0)</f>
        <v>0</v>
      </c>
      <c r="N31" s="163" t="s">
        <v>42</v>
      </c>
      <c r="O31" s="158"/>
      <c r="P31" s="158"/>
      <c r="Q31" s="158"/>
      <c r="R31" s="63">
        <f>IF(Plánovanie!$E$28&gt;4,IF(Plánovanie!$AC$60="Dvojreling",15.5+Plánovanie!$G$12-Plánovanie!$P$23,0),0)</f>
        <v>0</v>
      </c>
    </row>
    <row r="32" spans="2:18" ht="18" customHeight="1">
      <c r="B32" s="156" t="s">
        <v>40</v>
      </c>
      <c r="C32" s="157"/>
      <c r="D32" s="164" t="s">
        <v>44</v>
      </c>
      <c r="E32" s="160"/>
      <c r="F32" s="160"/>
      <c r="G32" s="160"/>
      <c r="H32" s="64">
        <f>IF(Plánovanie!$E$28&gt;5,IF(Plánovanie!$AI$60="Bez relingu",47.5+Plánovanie!$AI$56,0),0)</f>
        <v>0</v>
      </c>
      <c r="I32" s="159" t="s">
        <v>44</v>
      </c>
      <c r="J32" s="160"/>
      <c r="K32" s="160"/>
      <c r="L32" s="160"/>
      <c r="M32" s="64">
        <f>IF(Plánovanie!$E$28&gt;5,IF(Plánovanie!$AI$60="Jednoreling",47.5+Plánovanie!$AI$56,0),0)</f>
        <v>0</v>
      </c>
      <c r="N32" s="159" t="s">
        <v>44</v>
      </c>
      <c r="O32" s="160"/>
      <c r="P32" s="160"/>
      <c r="Q32" s="160"/>
      <c r="R32" s="61">
        <f>IF(Plánovanie!$E$28&gt;5,IF(Plánovanie!$AI$60="Dvojreling",47.5+Plánovanie!$AI$56,0),0)</f>
        <v>0</v>
      </c>
    </row>
    <row r="33" spans="2:18" ht="18" customHeight="1">
      <c r="B33" s="156"/>
      <c r="C33" s="157"/>
      <c r="D33" s="162" t="s">
        <v>41</v>
      </c>
      <c r="E33" s="162"/>
      <c r="F33" s="162"/>
      <c r="G33" s="162"/>
      <c r="H33" s="60">
        <f>IF(Plánovanie!$E$28&gt;5,IF(Plánovanie!$AI$60="Bez relingu",15.5+Plánovanie!$P$12-Plánovanie!$Y$23,0),0)</f>
        <v>0</v>
      </c>
      <c r="I33" s="161" t="s">
        <v>41</v>
      </c>
      <c r="J33" s="162"/>
      <c r="K33" s="162"/>
      <c r="L33" s="162"/>
      <c r="M33" s="60">
        <f>IF(Plánovanie!$E$28&gt;5,IF(Plánovanie!$AI$60="Jednoreling",15.5+Plánovanie!$P$12-Plánovanie!$Y$23,0),0)</f>
        <v>0</v>
      </c>
      <c r="N33" s="161" t="s">
        <v>41</v>
      </c>
      <c r="O33" s="162"/>
      <c r="P33" s="162"/>
      <c r="Q33" s="162"/>
      <c r="R33" s="61">
        <f>IF(Plánovanie!$E$28&gt;5,IF(Plánovanie!$AI$60="Dvojreling",15.5+Plánovanie!$P$12-Plánovanie!$Y$23,0),0)</f>
        <v>0</v>
      </c>
    </row>
    <row r="34" spans="2:18" ht="18" customHeight="1">
      <c r="B34" s="156"/>
      <c r="C34" s="157"/>
      <c r="D34" s="158" t="s">
        <v>42</v>
      </c>
      <c r="E34" s="158"/>
      <c r="F34" s="158"/>
      <c r="G34" s="158"/>
      <c r="H34" s="62">
        <f>IF(Plánovanie!$E$28&gt;5,IF(Plánovanie!$AI$60="Bez relingu",15.5+Plánovanie!$G$12-Plánovanie!$P$23,0),0)</f>
        <v>0</v>
      </c>
      <c r="I34" s="163" t="s">
        <v>42</v>
      </c>
      <c r="J34" s="158"/>
      <c r="K34" s="158"/>
      <c r="L34" s="158"/>
      <c r="M34" s="62">
        <f>IF(Plánovanie!$E$28&gt;5,IF(Plánovanie!$AI$60="Jednoreling",15.5+Plánovanie!$G$12-Plánovanie!$P$23,0),0)</f>
        <v>0</v>
      </c>
      <c r="N34" s="163" t="s">
        <v>42</v>
      </c>
      <c r="O34" s="158"/>
      <c r="P34" s="158"/>
      <c r="Q34" s="158"/>
      <c r="R34" s="63">
        <f>IF(Plánovanie!$E$28&gt;5,IF(Plánovanie!$AI$60="Dvojreling",15.5+Plánovanie!$G$12-Plánovanie!$P$23,0),0)</f>
        <v>0</v>
      </c>
    </row>
  </sheetData>
  <sheetProtection password="9354" sheet="1" objects="1" scenarios="1"/>
  <customSheetViews>
    <customSheetView guid="{2B024516-E55F-4CE8-BC5E-5C8DE3FAA567}" showGridLines="0">
      <pageMargins left="0.7" right="0.7" top="0.75" bottom="0.75" header="0.3" footer="0.3"/>
      <pageSetup paperSize="9" orientation="portrait" r:id="rId1"/>
    </customSheetView>
  </customSheetViews>
  <mergeCells count="60">
    <mergeCell ref="N23:Q23"/>
    <mergeCell ref="N24:Q24"/>
    <mergeCell ref="N25:Q25"/>
    <mergeCell ref="N33:Q33"/>
    <mergeCell ref="N34:Q34"/>
    <mergeCell ref="N27:Q27"/>
    <mergeCell ref="N28:Q28"/>
    <mergeCell ref="N29:Q29"/>
    <mergeCell ref="N30:Q30"/>
    <mergeCell ref="N31:Q31"/>
    <mergeCell ref="N32:Q32"/>
    <mergeCell ref="N26:Q26"/>
    <mergeCell ref="I34:L34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D34:G34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N17:Q17"/>
    <mergeCell ref="N18:Q18"/>
    <mergeCell ref="N19:Q19"/>
    <mergeCell ref="D20:G20"/>
    <mergeCell ref="D21:G21"/>
    <mergeCell ref="D19:G19"/>
    <mergeCell ref="D18:G18"/>
    <mergeCell ref="D17:G17"/>
    <mergeCell ref="I17:L17"/>
    <mergeCell ref="I18:L18"/>
    <mergeCell ref="I19:L19"/>
    <mergeCell ref="N21:Q21"/>
    <mergeCell ref="D22:G22"/>
    <mergeCell ref="I20:L20"/>
    <mergeCell ref="I21:L21"/>
    <mergeCell ref="I22:L22"/>
    <mergeCell ref="N20:Q20"/>
    <mergeCell ref="N22:Q22"/>
    <mergeCell ref="B17:C19"/>
    <mergeCell ref="B32:C34"/>
    <mergeCell ref="B29:C31"/>
    <mergeCell ref="B26:C28"/>
    <mergeCell ref="B23:C25"/>
    <mergeCell ref="B20:C22"/>
  </mergeCells>
  <conditionalFormatting sqref="D17:H19">
    <cfRule type="expression" dxfId="35" priority="25">
      <formula>$H$17&gt;0</formula>
    </cfRule>
  </conditionalFormatting>
  <conditionalFormatting sqref="D20:H22">
    <cfRule type="expression" dxfId="34" priority="24">
      <formula>$H$20&gt;0</formula>
    </cfRule>
  </conditionalFormatting>
  <conditionalFormatting sqref="D23:H25">
    <cfRule type="expression" dxfId="33" priority="23">
      <formula>$H$23&gt;0</formula>
    </cfRule>
  </conditionalFormatting>
  <conditionalFormatting sqref="D26:H28">
    <cfRule type="expression" dxfId="32" priority="22">
      <formula>$H$26&gt;0</formula>
    </cfRule>
  </conditionalFormatting>
  <conditionalFormatting sqref="D29:H31">
    <cfRule type="expression" dxfId="31" priority="21">
      <formula>$H$29&gt;0</formula>
    </cfRule>
  </conditionalFormatting>
  <conditionalFormatting sqref="D32:H34">
    <cfRule type="expression" dxfId="30" priority="20">
      <formula>$H$32&gt;0</formula>
    </cfRule>
  </conditionalFormatting>
  <conditionalFormatting sqref="I17:M19">
    <cfRule type="expression" dxfId="29" priority="19">
      <formula>$M$17&gt;0</formula>
    </cfRule>
  </conditionalFormatting>
  <conditionalFormatting sqref="I20:M22">
    <cfRule type="expression" dxfId="28" priority="18">
      <formula>$M$20&gt;0</formula>
    </cfRule>
  </conditionalFormatting>
  <conditionalFormatting sqref="I23:M25">
    <cfRule type="expression" dxfId="27" priority="17">
      <formula>$M$23&gt;0</formula>
    </cfRule>
  </conditionalFormatting>
  <conditionalFormatting sqref="I26:M28">
    <cfRule type="expression" dxfId="26" priority="16">
      <formula>$M$26&gt;0</formula>
    </cfRule>
  </conditionalFormatting>
  <conditionalFormatting sqref="I29:M31">
    <cfRule type="expression" dxfId="25" priority="15">
      <formula>$M$29&gt;0</formula>
    </cfRule>
  </conditionalFormatting>
  <conditionalFormatting sqref="I32:M34">
    <cfRule type="expression" dxfId="24" priority="14">
      <formula>$M$32&gt;0</formula>
    </cfRule>
  </conditionalFormatting>
  <conditionalFormatting sqref="N17:R19">
    <cfRule type="expression" dxfId="23" priority="13">
      <formula>$R$17&gt;0</formula>
    </cfRule>
  </conditionalFormatting>
  <conditionalFormatting sqref="N20:R22">
    <cfRule type="expression" dxfId="22" priority="12">
      <formula>$R$20&gt;0</formula>
    </cfRule>
  </conditionalFormatting>
  <conditionalFormatting sqref="N23:R25">
    <cfRule type="expression" dxfId="21" priority="11">
      <formula>$R$23&gt;0</formula>
    </cfRule>
  </conditionalFormatting>
  <conditionalFormatting sqref="N26:R28">
    <cfRule type="expression" dxfId="20" priority="10">
      <formula>$R$26&gt;0</formula>
    </cfRule>
  </conditionalFormatting>
  <conditionalFormatting sqref="N29:R31">
    <cfRule type="expression" dxfId="19" priority="9">
      <formula>$R$29&gt;0</formula>
    </cfRule>
  </conditionalFormatting>
  <conditionalFormatting sqref="N32:R34">
    <cfRule type="expression" dxfId="18" priority="8">
      <formula>$R$32&gt;0</formula>
    </cfRule>
  </conditionalFormatting>
  <conditionalFormatting sqref="B17:C19">
    <cfRule type="expression" dxfId="17" priority="6">
      <formula>$H$17+$M$17+$R$17=0</formula>
    </cfRule>
  </conditionalFormatting>
  <conditionalFormatting sqref="B20:C22">
    <cfRule type="expression" dxfId="16" priority="5">
      <formula>$H$20+$M$20+$R$20=0</formula>
    </cfRule>
  </conditionalFormatting>
  <conditionalFormatting sqref="B23:C25">
    <cfRule type="expression" dxfId="15" priority="4">
      <formula>$H$23+$M$23+$R$23=0</formula>
    </cfRule>
  </conditionalFormatting>
  <conditionalFormatting sqref="B26:C28">
    <cfRule type="expression" dxfId="14" priority="3">
      <formula>$H$26+$M$26+$R$26=0</formula>
    </cfRule>
  </conditionalFormatting>
  <conditionalFormatting sqref="B29:C31">
    <cfRule type="expression" dxfId="13" priority="2">
      <formula>$H$29+$M$29+$R$29=0</formula>
    </cfRule>
  </conditionalFormatting>
  <conditionalFormatting sqref="B32:C34">
    <cfRule type="expression" dxfId="12" priority="1">
      <formula>$H$32+$M$32+$R$32=0</formula>
    </cfRule>
  </conditionalFormatting>
  <pageMargins left="0" right="0" top="0" bottom="0" header="0" footer="0"/>
  <pageSetup paperSize="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C3:U25"/>
  <sheetViews>
    <sheetView showGridLines="0" showZeros="0" workbookViewId="0"/>
  </sheetViews>
  <sheetFormatPr defaultRowHeight="15"/>
  <cols>
    <col min="3" max="3" width="9.140625" customWidth="1"/>
    <col min="9" max="9" width="9.140625" customWidth="1"/>
    <col min="10" max="10" width="13.42578125" customWidth="1"/>
    <col min="11" max="11" width="5" customWidth="1"/>
    <col min="12" max="12" width="2.85546875" customWidth="1"/>
    <col min="13" max="13" width="8.28515625" customWidth="1"/>
    <col min="14" max="14" width="5.7109375" style="16" customWidth="1"/>
    <col min="15" max="15" width="8.28515625" customWidth="1"/>
    <col min="16" max="16" width="2.42578125" customWidth="1"/>
    <col min="17" max="17" width="5.28515625" customWidth="1"/>
    <col min="18" max="18" width="3" customWidth="1"/>
    <col min="19" max="19" width="8.28515625" customWidth="1"/>
    <col min="20" max="20" width="5.7109375" customWidth="1"/>
    <col min="21" max="21" width="8.28515625" customWidth="1"/>
  </cols>
  <sheetData>
    <row r="3" spans="11:21" ht="15.75" thickBot="1">
      <c r="K3" s="167" t="s">
        <v>71</v>
      </c>
      <c r="L3" s="167"/>
      <c r="M3" s="167"/>
      <c r="N3" s="167"/>
      <c r="O3" s="167"/>
      <c r="Q3" s="168" t="s">
        <v>69</v>
      </c>
      <c r="R3" s="168"/>
      <c r="S3" s="168"/>
      <c r="T3" s="168"/>
      <c r="U3" s="168"/>
    </row>
    <row r="4" spans="11:21" ht="21" customHeight="1">
      <c r="K4" s="171" t="s">
        <v>74</v>
      </c>
      <c r="L4" s="172"/>
      <c r="M4" s="99" t="s">
        <v>67</v>
      </c>
      <c r="N4" s="121" t="s">
        <v>66</v>
      </c>
      <c r="O4" s="100" t="s">
        <v>68</v>
      </c>
      <c r="Q4" s="169" t="s">
        <v>74</v>
      </c>
      <c r="R4" s="170"/>
      <c r="S4" s="113" t="s">
        <v>72</v>
      </c>
      <c r="T4" s="122" t="s">
        <v>66</v>
      </c>
      <c r="U4" s="114" t="s">
        <v>73</v>
      </c>
    </row>
    <row r="5" spans="11:21" ht="21">
      <c r="K5" s="90" t="s">
        <v>47</v>
      </c>
      <c r="L5" s="91" t="s">
        <v>65</v>
      </c>
      <c r="M5" s="96">
        <f>Plánovanie!E48</f>
        <v>0</v>
      </c>
      <c r="N5" s="115" t="s">
        <v>66</v>
      </c>
      <c r="O5" s="92">
        <f>Plánovanie!$Y$12-Plánovanie!$P$23-Plánovanie!$Y$23</f>
        <v>0</v>
      </c>
      <c r="Q5" s="109" t="s">
        <v>53</v>
      </c>
      <c r="R5" s="110" t="s">
        <v>65</v>
      </c>
      <c r="S5" s="111">
        <f>Plánovanie!E58-24</f>
        <v>-24</v>
      </c>
      <c r="T5" s="118" t="s">
        <v>66</v>
      </c>
      <c r="U5" s="112">
        <f>Plánovanie!$Y$12-Plánovanie!$P$12-Plánovanie!$G$12-75</f>
        <v>-75</v>
      </c>
    </row>
    <row r="6" spans="11:21" ht="21">
      <c r="K6" s="93" t="s">
        <v>48</v>
      </c>
      <c r="L6" s="94" t="s">
        <v>65</v>
      </c>
      <c r="M6" s="97">
        <f>Plánovanie!K48</f>
        <v>0</v>
      </c>
      <c r="N6" s="116" t="s">
        <v>66</v>
      </c>
      <c r="O6" s="95">
        <f>Plánovanie!$Y$12-Plánovanie!$P$23-Plánovanie!$Y$23</f>
        <v>0</v>
      </c>
      <c r="Q6" s="105" t="s">
        <v>54</v>
      </c>
      <c r="R6" s="107" t="s">
        <v>65</v>
      </c>
      <c r="S6" s="101">
        <f>Plánovanie!K58-24</f>
        <v>-24</v>
      </c>
      <c r="T6" s="119" t="s">
        <v>66</v>
      </c>
      <c r="U6" s="102">
        <f>Plánovanie!$Y$12-Plánovanie!$P$12-Plánovanie!$G$12-75</f>
        <v>-75</v>
      </c>
    </row>
    <row r="7" spans="11:21" ht="21">
      <c r="K7" s="93" t="s">
        <v>49</v>
      </c>
      <c r="L7" s="94" t="s">
        <v>65</v>
      </c>
      <c r="M7" s="97">
        <f>Plánovanie!Q48</f>
        <v>0</v>
      </c>
      <c r="N7" s="116" t="s">
        <v>66</v>
      </c>
      <c r="O7" s="95">
        <f>Plánovanie!$Y$12-Plánovanie!$P$23-Plánovanie!$Y$23</f>
        <v>0</v>
      </c>
      <c r="Q7" s="105" t="s">
        <v>55</v>
      </c>
      <c r="R7" s="107" t="s">
        <v>65</v>
      </c>
      <c r="S7" s="101">
        <f>Plánovanie!Q58-24</f>
        <v>-24</v>
      </c>
      <c r="T7" s="119" t="s">
        <v>66</v>
      </c>
      <c r="U7" s="102">
        <f>Plánovanie!$Y$12-Plánovanie!$P$12-Plánovanie!$G$12-75</f>
        <v>-75</v>
      </c>
    </row>
    <row r="8" spans="11:21" ht="21">
      <c r="K8" s="93" t="s">
        <v>50</v>
      </c>
      <c r="L8" s="94" t="s">
        <v>65</v>
      </c>
      <c r="M8" s="97">
        <f>Plánovanie!W48</f>
        <v>0</v>
      </c>
      <c r="N8" s="116" t="s">
        <v>66</v>
      </c>
      <c r="O8" s="95">
        <f>Plánovanie!$Y$12-Plánovanie!$P$23-Plánovanie!$Y$23</f>
        <v>0</v>
      </c>
      <c r="Q8" s="105" t="s">
        <v>56</v>
      </c>
      <c r="R8" s="107" t="s">
        <v>65</v>
      </c>
      <c r="S8" s="101">
        <f>Plánovanie!W58-24</f>
        <v>-24</v>
      </c>
      <c r="T8" s="119" t="s">
        <v>66</v>
      </c>
      <c r="U8" s="102">
        <f>Plánovanie!$Y$12-Plánovanie!$P$12-Plánovanie!$G$12-75</f>
        <v>-75</v>
      </c>
    </row>
    <row r="9" spans="11:21" ht="21">
      <c r="K9" s="93" t="s">
        <v>51</v>
      </c>
      <c r="L9" s="94" t="s">
        <v>65</v>
      </c>
      <c r="M9" s="97">
        <f>Plánovanie!AC48</f>
        <v>0</v>
      </c>
      <c r="N9" s="116" t="s">
        <v>66</v>
      </c>
      <c r="O9" s="95">
        <f>Plánovanie!$Y$12-Plánovanie!$P$23-Plánovanie!$Y$23</f>
        <v>0</v>
      </c>
      <c r="Q9" s="105" t="s">
        <v>57</v>
      </c>
      <c r="R9" s="107" t="s">
        <v>65</v>
      </c>
      <c r="S9" s="101">
        <f>Plánovanie!AC58-24</f>
        <v>-24</v>
      </c>
      <c r="T9" s="119" t="s">
        <v>66</v>
      </c>
      <c r="U9" s="102">
        <f>Plánovanie!$Y$12-Plánovanie!$P$12-Plánovanie!$G$12-75</f>
        <v>-75</v>
      </c>
    </row>
    <row r="10" spans="11:21" ht="21.75" thickBot="1">
      <c r="K10" s="87" t="s">
        <v>52</v>
      </c>
      <c r="L10" s="88" t="s">
        <v>65</v>
      </c>
      <c r="M10" s="98">
        <f>Plánovanie!AI48</f>
        <v>0</v>
      </c>
      <c r="N10" s="117" t="s">
        <v>66</v>
      </c>
      <c r="O10" s="89">
        <f>Plánovanie!$Y$12-Plánovanie!$P$23-Plánovanie!$Y$23</f>
        <v>0</v>
      </c>
      <c r="Q10" s="106" t="s">
        <v>58</v>
      </c>
      <c r="R10" s="108" t="s">
        <v>65</v>
      </c>
      <c r="S10" s="103">
        <f>Plánovanie!AI58-24</f>
        <v>-24</v>
      </c>
      <c r="T10" s="120" t="s">
        <v>66</v>
      </c>
      <c r="U10" s="104">
        <f>Plánovanie!$Y$12-Plánovanie!$P$12-Plánovanie!$G$12-75</f>
        <v>-75</v>
      </c>
    </row>
    <row r="11" spans="11:21" ht="15" customHeight="1" thickBot="1">
      <c r="L11" s="86"/>
      <c r="M11" s="85"/>
      <c r="N11" s="85"/>
      <c r="Q11" s="168" t="s">
        <v>70</v>
      </c>
      <c r="R11" s="168"/>
      <c r="S11" s="168"/>
      <c r="T11" s="168"/>
      <c r="U11" s="168"/>
    </row>
    <row r="12" spans="11:21" ht="21" customHeight="1">
      <c r="M12" s="85"/>
      <c r="N12" s="85"/>
      <c r="Q12" s="169" t="s">
        <v>74</v>
      </c>
      <c r="R12" s="170"/>
      <c r="S12" s="113" t="s">
        <v>67</v>
      </c>
      <c r="T12" s="122" t="s">
        <v>66</v>
      </c>
      <c r="U12" s="114" t="s">
        <v>73</v>
      </c>
    </row>
    <row r="13" spans="11:21" ht="21">
      <c r="M13" s="85"/>
      <c r="N13" s="85"/>
      <c r="Q13" s="109" t="s">
        <v>59</v>
      </c>
      <c r="R13" s="110" t="s">
        <v>65</v>
      </c>
      <c r="S13" s="111">
        <f>D25</f>
        <v>0</v>
      </c>
      <c r="T13" s="118" t="s">
        <v>66</v>
      </c>
      <c r="U13" s="112">
        <f>Plánovanie!$Y$12-Plánovanie!$G$12-Plánovanie!$P$12-87</f>
        <v>-87</v>
      </c>
    </row>
    <row r="14" spans="11:21" ht="21">
      <c r="M14" s="85"/>
      <c r="N14" s="85"/>
      <c r="Q14" s="105" t="s">
        <v>60</v>
      </c>
      <c r="R14" s="107" t="s">
        <v>65</v>
      </c>
      <c r="S14" s="101">
        <f>E25</f>
        <v>0</v>
      </c>
      <c r="T14" s="119" t="s">
        <v>66</v>
      </c>
      <c r="U14" s="102">
        <f>Plánovanie!$Y$12-Plánovanie!$G$12-Plánovanie!$P$12-87</f>
        <v>-87</v>
      </c>
    </row>
    <row r="15" spans="11:21" ht="21">
      <c r="M15" s="85"/>
      <c r="N15" s="85"/>
      <c r="Q15" s="105" t="s">
        <v>61</v>
      </c>
      <c r="R15" s="107" t="s">
        <v>65</v>
      </c>
      <c r="S15" s="101">
        <f>F25</f>
        <v>0</v>
      </c>
      <c r="T15" s="119" t="s">
        <v>66</v>
      </c>
      <c r="U15" s="102">
        <f>Plánovanie!$Y$12-Plánovanie!$G$12-Plánovanie!$P$12-87</f>
        <v>-87</v>
      </c>
    </row>
    <row r="16" spans="11:21" ht="21">
      <c r="M16" s="85"/>
      <c r="N16" s="85"/>
      <c r="Q16" s="105" t="s">
        <v>62</v>
      </c>
      <c r="R16" s="107" t="s">
        <v>65</v>
      </c>
      <c r="S16" s="101">
        <f>G25</f>
        <v>0</v>
      </c>
      <c r="T16" s="119" t="s">
        <v>66</v>
      </c>
      <c r="U16" s="102">
        <f>Plánovanie!$Y$12-Plánovanie!$G$12-Plánovanie!$P$12-87</f>
        <v>-87</v>
      </c>
    </row>
    <row r="17" spans="3:21" ht="21">
      <c r="M17" s="85"/>
      <c r="N17" s="85"/>
      <c r="Q17" s="105" t="s">
        <v>63</v>
      </c>
      <c r="R17" s="107" t="s">
        <v>65</v>
      </c>
      <c r="S17" s="101">
        <f>H25</f>
        <v>0</v>
      </c>
      <c r="T17" s="119" t="s">
        <v>66</v>
      </c>
      <c r="U17" s="102">
        <f>Plánovanie!$Y$12-Plánovanie!$G$12-Plánovanie!$P$12-87</f>
        <v>-87</v>
      </c>
    </row>
    <row r="18" spans="3:21" ht="21" customHeight="1" thickBot="1">
      <c r="M18" s="85"/>
      <c r="N18" s="85"/>
      <c r="Q18" s="106" t="s">
        <v>64</v>
      </c>
      <c r="R18" s="108" t="s">
        <v>65</v>
      </c>
      <c r="S18" s="103">
        <f>I25</f>
        <v>0</v>
      </c>
      <c r="T18" s="120" t="s">
        <v>66</v>
      </c>
      <c r="U18" s="104">
        <f>Plánovanie!$Y$12-Plánovanie!$G$12-Plánovanie!$P$12-87</f>
        <v>-87</v>
      </c>
    </row>
    <row r="19" spans="3:21" ht="18.75">
      <c r="M19" s="85"/>
      <c r="N19" s="85"/>
    </row>
    <row r="20" spans="3:21" ht="18.75">
      <c r="M20" s="85"/>
      <c r="N20" s="85"/>
    </row>
    <row r="21" spans="3:21" ht="18.75">
      <c r="C21" s="123">
        <f>Plánovanie!E28</f>
        <v>0</v>
      </c>
      <c r="D21" s="123">
        <v>1</v>
      </c>
      <c r="E21" s="123">
        <v>2</v>
      </c>
      <c r="F21" s="123">
        <v>3</v>
      </c>
      <c r="G21" s="123">
        <v>4</v>
      </c>
      <c r="H21" s="123">
        <v>5</v>
      </c>
      <c r="I21" s="123">
        <v>6</v>
      </c>
      <c r="J21" s="57"/>
      <c r="M21" s="85"/>
      <c r="N21" s="85"/>
    </row>
    <row r="22" spans="3:21" ht="18.75">
      <c r="C22" s="123"/>
      <c r="D22" s="123">
        <f>IF(Plánovanie!$E$60="Bez relingu",84,0)</f>
        <v>0</v>
      </c>
      <c r="E22" s="123">
        <f>IF(Plánovanie!$K$60="Bez relingu",84,0)</f>
        <v>0</v>
      </c>
      <c r="F22" s="123">
        <f>IF(Plánovanie!$Q$60="Bez relingu",84,0)</f>
        <v>0</v>
      </c>
      <c r="G22" s="123">
        <f>IF(Plánovanie!$W$60="Bez relingu",84,0)</f>
        <v>0</v>
      </c>
      <c r="H22" s="123">
        <f>IF(Plánovanie!$AC$60="Bez relingu",84,0)</f>
        <v>0</v>
      </c>
      <c r="I22" s="123">
        <f>IF(Plánovanie!$AI$60="Bez relingu",84,0)</f>
        <v>0</v>
      </c>
      <c r="J22" s="57"/>
      <c r="M22" s="85"/>
      <c r="N22" s="85"/>
    </row>
    <row r="23" spans="3:21" ht="18.75">
      <c r="C23" s="124"/>
      <c r="D23" s="123">
        <f>IF(Plánovanie!$E$60="Jednoreling",135,0)</f>
        <v>0</v>
      </c>
      <c r="E23" s="123">
        <f>IF(Plánovanie!$K$60="Jednoreling",135,0)</f>
        <v>0</v>
      </c>
      <c r="F23" s="123">
        <f>IF(Plánovanie!$Q$60="Jednoreling",135,0)</f>
        <v>0</v>
      </c>
      <c r="G23" s="123">
        <f>IF(Plánovanie!$W$60="Jednoreling",135,0)</f>
        <v>0</v>
      </c>
      <c r="H23" s="123">
        <f>IF(Plánovanie!$AC$60="Jednoreling",135,0)</f>
        <v>0</v>
      </c>
      <c r="I23" s="123">
        <f>IF(Plánovanie!$AI$60="Jednoreling",135,0)</f>
        <v>0</v>
      </c>
      <c r="J23" s="57"/>
      <c r="M23" s="85"/>
      <c r="N23" s="85"/>
    </row>
    <row r="24" spans="3:21" ht="18.75">
      <c r="C24" s="124"/>
      <c r="D24" s="123">
        <f>IF(Plánovanie!$E$60="Dvojreling",199,0)</f>
        <v>0</v>
      </c>
      <c r="E24" s="123">
        <f>IF(Plánovanie!$K$60="Dvojreling",199,0)</f>
        <v>0</v>
      </c>
      <c r="F24" s="123">
        <f>IF(Plánovanie!$Q$60="Dvojreling",199,0)</f>
        <v>0</v>
      </c>
      <c r="G24" s="123">
        <f>IF(Plánovanie!$W$60="Dvojreling",199,0)</f>
        <v>0</v>
      </c>
      <c r="H24" s="123">
        <f>IF(Plánovanie!$AC$60="Dvojreling",199,0)</f>
        <v>0</v>
      </c>
      <c r="I24" s="123">
        <f>IF(Plánovanie!$AI$60="Dvojreling",199,0)</f>
        <v>0</v>
      </c>
      <c r="J24" s="57"/>
      <c r="M24" s="85"/>
      <c r="N24" s="85"/>
    </row>
    <row r="25" spans="3:21">
      <c r="C25" s="124"/>
      <c r="D25" s="123">
        <f>SUM(D22:D24)</f>
        <v>0</v>
      </c>
      <c r="E25" s="123">
        <f t="shared" ref="E25:I25" si="0">SUM(E22:E24)</f>
        <v>0</v>
      </c>
      <c r="F25" s="123">
        <f t="shared" si="0"/>
        <v>0</v>
      </c>
      <c r="G25" s="123">
        <f t="shared" si="0"/>
        <v>0</v>
      </c>
      <c r="H25" s="123">
        <f t="shared" si="0"/>
        <v>0</v>
      </c>
      <c r="I25" s="123">
        <f t="shared" si="0"/>
        <v>0</v>
      </c>
      <c r="J25" s="57"/>
    </row>
  </sheetData>
  <sheetProtection password="9354" sheet="1" objects="1" scenarios="1"/>
  <customSheetViews>
    <customSheetView guid="{2B024516-E55F-4CE8-BC5E-5C8DE3FAA567}" showGridLines="0" zeroValues="0">
      <pageMargins left="0.7" right="0.7" top="0.75" bottom="0.75" header="0.3" footer="0.3"/>
    </customSheetView>
  </customSheetViews>
  <mergeCells count="6">
    <mergeCell ref="K3:O3"/>
    <mergeCell ref="Q11:U11"/>
    <mergeCell ref="Q3:U3"/>
    <mergeCell ref="Q12:R12"/>
    <mergeCell ref="Q4:R4"/>
    <mergeCell ref="K4:L4"/>
  </mergeCells>
  <conditionalFormatting sqref="K5:O5">
    <cfRule type="expression" dxfId="11" priority="12">
      <formula>$C$21&gt;0</formula>
    </cfRule>
  </conditionalFormatting>
  <conditionalFormatting sqref="K6:O6">
    <cfRule type="expression" dxfId="10" priority="11">
      <formula>$C$21&gt;1</formula>
    </cfRule>
  </conditionalFormatting>
  <conditionalFormatting sqref="K7:O7">
    <cfRule type="expression" dxfId="9" priority="10">
      <formula>$C$21&gt;2</formula>
    </cfRule>
  </conditionalFormatting>
  <conditionalFormatting sqref="K8:O8">
    <cfRule type="expression" dxfId="8" priority="9">
      <formula>$C$21&gt;3</formula>
    </cfRule>
  </conditionalFormatting>
  <conditionalFormatting sqref="K9:O9">
    <cfRule type="expression" dxfId="7" priority="8">
      <formula>$C$21&gt;4</formula>
    </cfRule>
  </conditionalFormatting>
  <conditionalFormatting sqref="K10:O10">
    <cfRule type="expression" dxfId="6" priority="7">
      <formula>$C$21&gt;5</formula>
    </cfRule>
  </conditionalFormatting>
  <conditionalFormatting sqref="Q5:U5 Q13:U13">
    <cfRule type="expression" dxfId="5" priority="6">
      <formula>$C$21&gt;0</formula>
    </cfRule>
  </conditionalFormatting>
  <conditionalFormatting sqref="Q6:U6 Q14:U14">
    <cfRule type="expression" dxfId="4" priority="5">
      <formula>$C$21&gt;1</formula>
    </cfRule>
  </conditionalFormatting>
  <conditionalFormatting sqref="Q7:U7 Q15:U15">
    <cfRule type="expression" dxfId="3" priority="4">
      <formula>$C$21&gt;2</formula>
    </cfRule>
  </conditionalFormatting>
  <conditionalFormatting sqref="Q8:U8 Q16:U16">
    <cfRule type="expression" dxfId="2" priority="3">
      <formula>$C$21&gt;3</formula>
    </cfRule>
  </conditionalFormatting>
  <conditionalFormatting sqref="Q9:U9 Q17:U17">
    <cfRule type="expression" dxfId="1" priority="2">
      <formula>$C$21&gt;4</formula>
    </cfRule>
  </conditionalFormatting>
  <conditionalFormatting sqref="Q10:U10 Q18:U18">
    <cfRule type="expression" dxfId="0" priority="1">
      <formula>$C$21&gt;5</formula>
    </cfRule>
  </conditionalFormatting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Manuál</vt:lpstr>
      <vt:lpstr>Plánovanie</vt:lpstr>
      <vt:lpstr>Vŕtanie stojok</vt:lpstr>
      <vt:lpstr>Vŕtanie čiel</vt:lpstr>
      <vt:lpstr>Diely na pílenie</vt:lpstr>
      <vt:lpstr>'Diely na pílenie'!Oblast_tisku</vt:lpstr>
      <vt:lpstr>'Vŕtanie čiel'!Oblast_tisku</vt:lpstr>
      <vt:lpstr>'Vŕtanie stojok'!Oblast_tisku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Skvarka_Jaro</dc:creator>
  <cp:lastModifiedBy>lenovo</cp:lastModifiedBy>
  <cp:lastPrinted>2012-10-19T10:32:15Z</cp:lastPrinted>
  <dcterms:created xsi:type="dcterms:W3CDTF">2012-10-08T05:01:56Z</dcterms:created>
  <dcterms:modified xsi:type="dcterms:W3CDTF">2012-12-13T11:14:47Z</dcterms:modified>
</cp:coreProperties>
</file>